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UFR-STAPS\05 - SECRETARIAT\K-SUP\LMD5\"/>
    </mc:Choice>
  </mc:AlternateContent>
  <bookViews>
    <workbookView xWindow="-105" yWindow="-105" windowWidth="23250" windowHeight="12450"/>
  </bookViews>
  <sheets>
    <sheet name="Licence 1" sheetId="8" r:id="rId1"/>
    <sheet name="Licence 2" sheetId="9" r:id="rId2"/>
    <sheet name="L3 Générique" sheetId="35" r:id="rId3"/>
    <sheet name=" &amp; 2" sheetId="37" r:id="rId4"/>
    <sheet name="Element de cadrage" sheetId="36" r:id="rId5"/>
  </sheets>
  <definedNames>
    <definedName name="_xlnm.Print_Area" localSheetId="1">'Licence 2'!$A$1:$N$80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9" l="1"/>
  <c r="L50" i="9" s="1"/>
  <c r="I50" i="9"/>
  <c r="K11" i="9"/>
  <c r="L11" i="9" s="1"/>
  <c r="I11" i="9"/>
  <c r="O99" i="37"/>
  <c r="O100" i="37" s="1"/>
  <c r="O98" i="37"/>
  <c r="O97" i="37"/>
  <c r="K30" i="37"/>
  <c r="E23" i="37"/>
  <c r="O18" i="37"/>
  <c r="E18" i="37"/>
  <c r="O12" i="37"/>
  <c r="D12" i="37"/>
  <c r="O6" i="37"/>
  <c r="D6" i="37"/>
  <c r="M32" i="35"/>
  <c r="J32" i="35"/>
  <c r="M18" i="35"/>
  <c r="J18" i="35"/>
  <c r="M17" i="35"/>
  <c r="J17" i="35"/>
  <c r="M16" i="35"/>
  <c r="J16" i="35"/>
  <c r="E74" i="8"/>
  <c r="J45" i="35"/>
  <c r="J46" i="35" s="1"/>
  <c r="J44" i="35"/>
  <c r="N43" i="35"/>
  <c r="N42" i="35" s="1"/>
  <c r="J43" i="35"/>
  <c r="J42" i="35" s="1"/>
  <c r="O42" i="35"/>
  <c r="M42" i="35"/>
  <c r="L42" i="35"/>
  <c r="K42" i="35"/>
  <c r="F42" i="35"/>
  <c r="J41" i="35"/>
  <c r="J40" i="35"/>
  <c r="L39" i="35"/>
  <c r="M39" i="35" s="1"/>
  <c r="M38" i="35" s="1"/>
  <c r="J39" i="35"/>
  <c r="K38" i="35"/>
  <c r="F38" i="35"/>
  <c r="M37" i="35"/>
  <c r="J37" i="35"/>
  <c r="M36" i="35"/>
  <c r="J36" i="35"/>
  <c r="L35" i="35"/>
  <c r="L34" i="35" s="1"/>
  <c r="J35" i="35"/>
  <c r="O34" i="35"/>
  <c r="K34" i="35"/>
  <c r="F34" i="35"/>
  <c r="M33" i="35"/>
  <c r="J33" i="35"/>
  <c r="M30" i="35"/>
  <c r="J30" i="35"/>
  <c r="M29" i="35"/>
  <c r="J29" i="35"/>
  <c r="O28" i="35"/>
  <c r="N28" i="35"/>
  <c r="L28" i="35"/>
  <c r="K28" i="35"/>
  <c r="J26" i="35"/>
  <c r="H26" i="35"/>
  <c r="G26" i="35"/>
  <c r="M25" i="35"/>
  <c r="J25" i="35"/>
  <c r="N24" i="35"/>
  <c r="N23" i="35" s="1"/>
  <c r="M24" i="35"/>
  <c r="M23" i="35" s="1"/>
  <c r="J24" i="35"/>
  <c r="J23" i="35" s="1"/>
  <c r="O23" i="35"/>
  <c r="L23" i="35"/>
  <c r="K23" i="35"/>
  <c r="N20" i="35"/>
  <c r="N19" i="35" s="1"/>
  <c r="L20" i="35"/>
  <c r="M20" i="35" s="1"/>
  <c r="M19" i="35" s="1"/>
  <c r="J20" i="35"/>
  <c r="J19" i="35" s="1"/>
  <c r="O19" i="35"/>
  <c r="K19" i="35"/>
  <c r="M15" i="35"/>
  <c r="J15" i="35"/>
  <c r="O15" i="35"/>
  <c r="N15" i="35"/>
  <c r="L15" i="35"/>
  <c r="K15" i="35"/>
  <c r="M14" i="35"/>
  <c r="J14" i="35"/>
  <c r="M12" i="35"/>
  <c r="J12" i="35"/>
  <c r="M11" i="35"/>
  <c r="J11" i="35"/>
  <c r="M10" i="35"/>
  <c r="J10" i="35"/>
  <c r="O9" i="35"/>
  <c r="N9" i="35"/>
  <c r="L9" i="35"/>
  <c r="K9" i="35"/>
  <c r="F9" i="35"/>
  <c r="F26" i="35" s="1"/>
  <c r="G52" i="37" l="1"/>
  <c r="E30" i="37"/>
  <c r="G30" i="37"/>
  <c r="E52" i="37"/>
  <c r="F52" i="37"/>
  <c r="L30" i="37"/>
  <c r="E53" i="37"/>
  <c r="L53" i="37"/>
  <c r="D30" i="37"/>
  <c r="D54" i="37" s="1"/>
  <c r="F53" i="37"/>
  <c r="L52" i="37"/>
  <c r="G53" i="37"/>
  <c r="F30" i="37"/>
  <c r="M30" i="37"/>
  <c r="K26" i="35"/>
  <c r="N38" i="35"/>
  <c r="J9" i="35"/>
  <c r="K45" i="35"/>
  <c r="K46" i="35" s="1"/>
  <c r="J38" i="35"/>
  <c r="F45" i="35"/>
  <c r="F46" i="35" s="1"/>
  <c r="M9" i="35"/>
  <c r="M26" i="35" s="1"/>
  <c r="E15" i="35"/>
  <c r="L38" i="35"/>
  <c r="L45" i="35" s="1"/>
  <c r="G45" i="35"/>
  <c r="G46" i="35" s="1"/>
  <c r="J28" i="35"/>
  <c r="H45" i="35"/>
  <c r="H46" i="35" s="1"/>
  <c r="M28" i="35"/>
  <c r="J34" i="35"/>
  <c r="E9" i="35"/>
  <c r="M35" i="35"/>
  <c r="M34" i="35" s="1"/>
  <c r="L19" i="35"/>
  <c r="L26" i="35" s="1"/>
  <c r="N36" i="35"/>
  <c r="E54" i="37" l="1"/>
  <c r="K53" i="37"/>
  <c r="K54" i="37" s="1"/>
  <c r="G54" i="37"/>
  <c r="N34" i="35"/>
  <c r="F54" i="37"/>
  <c r="M53" i="37"/>
  <c r="M54" i="37" s="1"/>
  <c r="L54" i="37"/>
  <c r="N53" i="37"/>
  <c r="N52" i="37"/>
  <c r="N30" i="37"/>
  <c r="E45" i="35"/>
  <c r="E26" i="35"/>
  <c r="L46" i="35"/>
  <c r="M45" i="35"/>
  <c r="M46" i="35" s="1"/>
  <c r="N54" i="37" l="1"/>
  <c r="E46" i="35"/>
  <c r="I108" i="8"/>
  <c r="I73" i="9" l="1"/>
  <c r="I36" i="9"/>
  <c r="H101" i="8"/>
  <c r="I101" i="8" s="1"/>
  <c r="H40" i="8"/>
  <c r="I40" i="8" s="1"/>
  <c r="F74" i="8" l="1"/>
  <c r="G74" i="8"/>
  <c r="J74" i="8"/>
  <c r="M74" i="8"/>
  <c r="I75" i="8"/>
  <c r="K75" i="8"/>
  <c r="L75" i="8" l="1"/>
  <c r="H17" i="8" l="1"/>
  <c r="H85" i="8"/>
  <c r="H56" i="9"/>
  <c r="I46" i="8" l="1"/>
  <c r="I45" i="8" s="1"/>
  <c r="I106" i="8" l="1"/>
  <c r="I100" i="8"/>
  <c r="I81" i="8"/>
  <c r="I82" i="8"/>
  <c r="I83" i="8"/>
  <c r="I84" i="8"/>
  <c r="I85" i="8"/>
  <c r="I76" i="8"/>
  <c r="I77" i="8"/>
  <c r="I79" i="8"/>
  <c r="I74" i="8" l="1"/>
  <c r="I80" i="8"/>
  <c r="J45" i="8"/>
  <c r="E45" i="8"/>
  <c r="F45" i="8"/>
  <c r="G45" i="8"/>
  <c r="K48" i="8"/>
  <c r="L48" i="8" s="1"/>
  <c r="I48" i="8"/>
  <c r="I39" i="8"/>
  <c r="I14" i="8"/>
  <c r="I15" i="8"/>
  <c r="I16" i="8"/>
  <c r="I13" i="8"/>
  <c r="I8" i="8"/>
  <c r="I9" i="8"/>
  <c r="I7" i="8"/>
  <c r="I112" i="8" l="1"/>
  <c r="I6" i="8"/>
  <c r="I78" i="9"/>
  <c r="I77" i="9" s="1"/>
  <c r="I72" i="9"/>
  <c r="I53" i="9"/>
  <c r="I54" i="9"/>
  <c r="I55" i="9"/>
  <c r="I56" i="9"/>
  <c r="I52" i="9"/>
  <c r="I41" i="9"/>
  <c r="I40" i="9" s="1"/>
  <c r="I35" i="9"/>
  <c r="I14" i="9"/>
  <c r="I15" i="9"/>
  <c r="I16" i="9"/>
  <c r="I17" i="9"/>
  <c r="I13" i="9"/>
  <c r="I51" i="9" l="1"/>
  <c r="I45" i="9"/>
  <c r="I12" i="9"/>
  <c r="I6" i="9"/>
  <c r="I80" i="9" l="1"/>
  <c r="I43" i="9"/>
  <c r="I81" i="9" l="1"/>
  <c r="E6" i="9" l="1"/>
  <c r="J6" i="9"/>
  <c r="M6" i="9"/>
  <c r="K7" i="9"/>
  <c r="L7" i="9" s="1"/>
  <c r="K8" i="9"/>
  <c r="L8" i="9" s="1"/>
  <c r="K9" i="9"/>
  <c r="L9" i="9" s="1"/>
  <c r="F12" i="9"/>
  <c r="G12" i="9"/>
  <c r="J12" i="9"/>
  <c r="K13" i="9"/>
  <c r="L13" i="9" s="1"/>
  <c r="K14" i="9"/>
  <c r="L14" i="9" s="1"/>
  <c r="K15" i="9"/>
  <c r="L15" i="9" s="1"/>
  <c r="K16" i="9"/>
  <c r="L16" i="9" s="1"/>
  <c r="K17" i="9"/>
  <c r="L17" i="9" s="1"/>
  <c r="E35" i="9"/>
  <c r="F35" i="9"/>
  <c r="G35" i="9"/>
  <c r="J35" i="9"/>
  <c r="K36" i="9"/>
  <c r="J40" i="9"/>
  <c r="L40" i="9"/>
  <c r="M39" i="9"/>
  <c r="K41" i="9"/>
  <c r="K40" i="9" s="1"/>
  <c r="E45" i="9"/>
  <c r="J45" i="9"/>
  <c r="M44" i="9"/>
  <c r="K46" i="9"/>
  <c r="L46" i="9" s="1"/>
  <c r="K47" i="9"/>
  <c r="L47" i="9" s="1"/>
  <c r="K48" i="9"/>
  <c r="L48" i="9" s="1"/>
  <c r="F51" i="9"/>
  <c r="G51" i="9"/>
  <c r="J51" i="9"/>
  <c r="K52" i="9"/>
  <c r="L52" i="9" s="1"/>
  <c r="K53" i="9"/>
  <c r="L53" i="9" s="1"/>
  <c r="K54" i="9"/>
  <c r="L54" i="9" s="1"/>
  <c r="K55" i="9"/>
  <c r="L55" i="9" s="1"/>
  <c r="K56" i="9"/>
  <c r="L56" i="9" s="1"/>
  <c r="E72" i="9"/>
  <c r="F72" i="9"/>
  <c r="G72" i="9"/>
  <c r="J72" i="9"/>
  <c r="K73" i="9"/>
  <c r="K72" i="9" s="1"/>
  <c r="E77" i="9"/>
  <c r="F77" i="9"/>
  <c r="G77" i="9"/>
  <c r="J77" i="9"/>
  <c r="K77" i="9"/>
  <c r="L77" i="9"/>
  <c r="M76" i="9"/>
  <c r="F6" i="8"/>
  <c r="G6" i="8"/>
  <c r="J6" i="8"/>
  <c r="M6" i="8"/>
  <c r="K7" i="8"/>
  <c r="K8" i="8"/>
  <c r="L8" i="8" s="1"/>
  <c r="K9" i="8"/>
  <c r="L9" i="8" s="1"/>
  <c r="E12" i="8"/>
  <c r="F12" i="8"/>
  <c r="G12" i="8"/>
  <c r="J12" i="8"/>
  <c r="M12" i="8"/>
  <c r="K13" i="8"/>
  <c r="K14" i="8"/>
  <c r="L14" i="8" s="1"/>
  <c r="K15" i="8"/>
  <c r="L15" i="8" s="1"/>
  <c r="K16" i="8"/>
  <c r="L16" i="8" s="1"/>
  <c r="K17" i="8"/>
  <c r="L17" i="8" s="1"/>
  <c r="E39" i="8"/>
  <c r="F39" i="8"/>
  <c r="G39" i="8"/>
  <c r="J39" i="8"/>
  <c r="M39" i="8"/>
  <c r="K40" i="8"/>
  <c r="K39" i="8" s="1"/>
  <c r="K46" i="8"/>
  <c r="K76" i="8"/>
  <c r="K77" i="8"/>
  <c r="L77" i="8" s="1"/>
  <c r="K79" i="8"/>
  <c r="L79" i="8" s="1"/>
  <c r="E80" i="8"/>
  <c r="F80" i="8"/>
  <c r="G80" i="8"/>
  <c r="J80" i="8"/>
  <c r="M80" i="8"/>
  <c r="K81" i="8"/>
  <c r="L81" i="8" s="1"/>
  <c r="K82" i="8"/>
  <c r="L82" i="8" s="1"/>
  <c r="K83" i="8"/>
  <c r="L83" i="8" s="1"/>
  <c r="K84" i="8"/>
  <c r="L84" i="8" s="1"/>
  <c r="K85" i="8"/>
  <c r="L85" i="8" s="1"/>
  <c r="E100" i="8"/>
  <c r="F100" i="8"/>
  <c r="G100" i="8"/>
  <c r="J100" i="8"/>
  <c r="M100" i="8"/>
  <c r="K101" i="8"/>
  <c r="K100" i="8" s="1"/>
  <c r="E106" i="8"/>
  <c r="F106" i="8"/>
  <c r="G106" i="8"/>
  <c r="J106" i="8"/>
  <c r="M106" i="8"/>
  <c r="K108" i="8"/>
  <c r="L108" i="8" s="1"/>
  <c r="L106" i="8" s="1"/>
  <c r="M156" i="8"/>
  <c r="M157" i="8"/>
  <c r="M158" i="8"/>
  <c r="M159" i="8" s="1"/>
  <c r="L73" i="9" l="1"/>
  <c r="L72" i="9" s="1"/>
  <c r="K35" i="9"/>
  <c r="L35" i="9" s="1"/>
  <c r="L36" i="9"/>
  <c r="L76" i="8"/>
  <c r="L74" i="8" s="1"/>
  <c r="K74" i="8"/>
  <c r="L101" i="8"/>
  <c r="L100" i="8" s="1"/>
  <c r="G112" i="8"/>
  <c r="F43" i="9"/>
  <c r="L46" i="8"/>
  <c r="L45" i="8" s="1"/>
  <c r="K45" i="8"/>
  <c r="E43" i="9"/>
  <c r="G80" i="9"/>
  <c r="F80" i="9"/>
  <c r="K12" i="9"/>
  <c r="K51" i="9"/>
  <c r="L51" i="9" s="1"/>
  <c r="K6" i="9"/>
  <c r="L6" i="9" s="1"/>
  <c r="K45" i="9"/>
  <c r="L45" i="9" s="1"/>
  <c r="E80" i="9"/>
  <c r="G43" i="9"/>
  <c r="J43" i="9"/>
  <c r="J81" i="9"/>
  <c r="E111" i="8"/>
  <c r="F111" i="8"/>
  <c r="E112" i="8"/>
  <c r="E52" i="8"/>
  <c r="J111" i="8"/>
  <c r="J112" i="8"/>
  <c r="D12" i="8"/>
  <c r="K80" i="8"/>
  <c r="L80" i="8" s="1"/>
  <c r="F52" i="8"/>
  <c r="J52" i="8"/>
  <c r="K6" i="8"/>
  <c r="G52" i="8"/>
  <c r="D6" i="8"/>
  <c r="G111" i="8"/>
  <c r="F112" i="8"/>
  <c r="K12" i="8"/>
  <c r="J80" i="9"/>
  <c r="K106" i="8"/>
  <c r="L13" i="8"/>
  <c r="L12" i="8" s="1"/>
  <c r="L7" i="8"/>
  <c r="L6" i="8" s="1"/>
  <c r="L40" i="8"/>
  <c r="L39" i="8" s="1"/>
  <c r="D80" i="9" l="1"/>
  <c r="K43" i="9"/>
  <c r="G113" i="8"/>
  <c r="D43" i="9"/>
  <c r="L80" i="9"/>
  <c r="K80" i="9"/>
  <c r="G81" i="9"/>
  <c r="F81" i="9"/>
  <c r="E81" i="9"/>
  <c r="L12" i="9"/>
  <c r="L43" i="9" s="1"/>
  <c r="E113" i="8"/>
  <c r="D52" i="8"/>
  <c r="K81" i="9"/>
  <c r="J113" i="8"/>
  <c r="K52" i="8"/>
  <c r="F113" i="8"/>
  <c r="L112" i="8"/>
  <c r="K112" i="8"/>
  <c r="L111" i="8"/>
  <c r="L52" i="8"/>
  <c r="D81" i="9" l="1"/>
  <c r="L81" i="9"/>
  <c r="D113" i="8"/>
  <c r="K113" i="8"/>
  <c r="L113" i="8"/>
  <c r="I17" i="8" l="1"/>
  <c r="I12" i="8" s="1"/>
  <c r="I52" i="8" s="1"/>
  <c r="I113" i="8" s="1"/>
</calcChain>
</file>

<file path=xl/comments1.xml><?xml version="1.0" encoding="utf-8"?>
<comments xmlns="http://schemas.openxmlformats.org/spreadsheetml/2006/main">
  <authors>
    <author>Cartereau Isabelle</author>
  </authors>
  <commentList>
    <comment ref="H15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2 gr non nageurs supl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qui produit les 6h à distance ? Qi les déclare et comment ?
Compter pour UFR 6h X 14 gr
CODE ETB : SAS-F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Qui déclare les heures ?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MFE1 SUFOM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Qui produit les 12 h à distance ? Qui déclare les heures ?</t>
        </r>
      </text>
    </comment>
    <comment ref="H110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EC Etablissement à distance</t>
        </r>
      </text>
    </comment>
  </commentList>
</comments>
</file>

<file path=xl/comments2.xml><?xml version="1.0" encoding="utf-8"?>
<comments xmlns="http://schemas.openxmlformats.org/spreadsheetml/2006/main">
  <authors>
    <author>Cartereau Isabelle</author>
  </authors>
  <commentList>
    <comment ref="H42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salles info</t>
        </r>
      </text>
    </comment>
    <comment ref="I42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pris en charge par SEGMI pour la partie médiatisée. Quid des 6h en présentiel ?</t>
        </r>
      </text>
    </comment>
  </commentList>
</comments>
</file>

<file path=xl/comments3.xml><?xml version="1.0" encoding="utf-8"?>
<comments xmlns="http://schemas.openxmlformats.org/spreadsheetml/2006/main">
  <authors>
    <author>Cartereau Isabelle</author>
  </authors>
  <commentList>
    <comment ref="J20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CRL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CRL</t>
        </r>
      </text>
    </comment>
  </commentList>
</comments>
</file>

<file path=xl/comments4.xml><?xml version="1.0" encoding="utf-8"?>
<comments xmlns="http://schemas.openxmlformats.org/spreadsheetml/2006/main">
  <authors>
    <author>Cartereau Isabelle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2 gr non nageurs supl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qui produit les 6h à distance ? Qi les déclare et comment ?
Compter pour UFR 6h X 14 gr
CODE ETB : SAS-F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Qui déclare les heures ?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MFE1 SUFOM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</rPr>
          <t>Cartereau Isabelle:</t>
        </r>
        <r>
          <rPr>
            <sz val="9"/>
            <color indexed="81"/>
            <rFont val="Tahoma"/>
            <family val="2"/>
          </rPr>
          <t xml:space="preserve">
EC Etablissement à distance</t>
        </r>
      </text>
    </comment>
  </commentList>
</comments>
</file>

<file path=xl/sharedStrings.xml><?xml version="1.0" encoding="utf-8"?>
<sst xmlns="http://schemas.openxmlformats.org/spreadsheetml/2006/main" count="417" uniqueCount="175">
  <si>
    <t>Mention</t>
  </si>
  <si>
    <t>COEF</t>
  </si>
  <si>
    <t>ECTS</t>
  </si>
  <si>
    <t>CM</t>
  </si>
  <si>
    <t>TD</t>
  </si>
  <si>
    <t>Travail autonomie</t>
  </si>
  <si>
    <t>EC1</t>
  </si>
  <si>
    <t>EC2</t>
  </si>
  <si>
    <t>EC3</t>
  </si>
  <si>
    <t>EC4</t>
  </si>
  <si>
    <t>EC5</t>
  </si>
  <si>
    <t>Blocs de compétence</t>
  </si>
  <si>
    <t>Part assurée par des pro</t>
  </si>
  <si>
    <t>Heures de cours</t>
  </si>
  <si>
    <t>Total travail Etudiant</t>
  </si>
  <si>
    <t>TOTAL</t>
  </si>
  <si>
    <t>LMD 3</t>
  </si>
  <si>
    <t>UE3 : Compétences linguistiques (3 ECTS)</t>
  </si>
  <si>
    <t>TOTAL semestre 2</t>
  </si>
  <si>
    <t>UE3 : Compétences linguistiques  (3 ECTS)</t>
  </si>
  <si>
    <t xml:space="preserve">Spécialité Activités Physiques Sportives et Artistiques </t>
  </si>
  <si>
    <t>Total semestre 1</t>
  </si>
  <si>
    <t>LICENCE 1</t>
  </si>
  <si>
    <t>STAPS : Sciences et Techniques des Activités Physiques et Sportives</t>
  </si>
  <si>
    <t>MAQUETTE DE LICENCE STAPS</t>
  </si>
  <si>
    <t>Total semestre 4</t>
  </si>
  <si>
    <t>UE3 : Compétence linguistique  (3 ECTS)</t>
  </si>
  <si>
    <t>Total semestre 3</t>
  </si>
  <si>
    <t>UE3 : Compétence linguistique (3 ECTS)</t>
  </si>
  <si>
    <t>LICENCE 2</t>
  </si>
  <si>
    <t>CODE APOGEE</t>
  </si>
  <si>
    <t>nb Gr</t>
  </si>
  <si>
    <t>coût</t>
  </si>
  <si>
    <t xml:space="preserve"> </t>
  </si>
  <si>
    <t>NB GR</t>
  </si>
  <si>
    <t>COÛT</t>
  </si>
  <si>
    <t xml:space="preserve">MFE3  à distance </t>
  </si>
  <si>
    <t>?</t>
  </si>
  <si>
    <t>Analyse et pratique des sports co grand terrain-1</t>
  </si>
  <si>
    <t>Analyse et pratique des ALSOC-1</t>
  </si>
  <si>
    <t>Analyse et pratique de la natation -1</t>
  </si>
  <si>
    <t>Analyse et pratique de l'AOD combat-1</t>
  </si>
  <si>
    <t>AGA (GYMNASTIQUE)</t>
  </si>
  <si>
    <t>ATHLETISME</t>
  </si>
  <si>
    <t>BADMINGTON</t>
  </si>
  <si>
    <t>BASKET</t>
  </si>
  <si>
    <t>BOXE</t>
  </si>
  <si>
    <t xml:space="preserve">DANSE </t>
  </si>
  <si>
    <t>ESCALADE</t>
  </si>
  <si>
    <t>FITNESS</t>
  </si>
  <si>
    <t>FOOTBALL</t>
  </si>
  <si>
    <t>HANDBALL</t>
  </si>
  <si>
    <t xml:space="preserve">JUDO </t>
  </si>
  <si>
    <t>NATATION</t>
  </si>
  <si>
    <t>RUGBY</t>
  </si>
  <si>
    <t>VOLLEY BALL</t>
  </si>
  <si>
    <t>TENNIS</t>
  </si>
  <si>
    <t>Autre : Allemand, Arabe, Chinois, Espagnol, Italien, portugais, Russe.</t>
  </si>
  <si>
    <t>code CRL</t>
  </si>
  <si>
    <t>Analyse et pratique des AGA-2</t>
  </si>
  <si>
    <t>Analyse et pratique des APA-2</t>
  </si>
  <si>
    <t>Analyse et pratique de l'Athlétisme -2</t>
  </si>
  <si>
    <t>Analyse et pratique des ALSOC-2</t>
  </si>
  <si>
    <t>Analyse et pratique de la Natation-2</t>
  </si>
  <si>
    <t>Analyse et pratique des AOD Combat-2</t>
  </si>
  <si>
    <t>Analyse et pratique des AGA-1</t>
  </si>
  <si>
    <t>Analyse et pratique des APA-1</t>
  </si>
  <si>
    <t>Analyse et pratique de l'athlétisme-1</t>
  </si>
  <si>
    <t>Anglais LANSAD B1</t>
  </si>
  <si>
    <t>Anglais LANSAD B2</t>
  </si>
  <si>
    <t>Anglais LANSAD C1</t>
  </si>
  <si>
    <t>4SLSUT11</t>
  </si>
  <si>
    <t>MFE1 (Présentiel)+ ALF TD</t>
  </si>
  <si>
    <t>4UIMMFE1</t>
  </si>
  <si>
    <t>4UIMMFE3</t>
  </si>
  <si>
    <t>Analyse et pratique des sports de raquettes-1</t>
  </si>
  <si>
    <t>Analyse et pratique des sports de Raquettes-2</t>
  </si>
  <si>
    <t>Analyse et pratique des sports Collectifs Grands Terrains-2</t>
  </si>
  <si>
    <t>4S1L1MTU</t>
  </si>
  <si>
    <t xml:space="preserve">4UIMMFE2 </t>
  </si>
  <si>
    <t>MFE2  à distance        Quel code utiliser ?</t>
  </si>
  <si>
    <t>4UIMDTUM</t>
  </si>
  <si>
    <t>4UMFEMPT</t>
  </si>
  <si>
    <t>4SLSUL11 (4L1£STE3)</t>
  </si>
  <si>
    <r>
      <t xml:space="preserve">Langue vivante LANSAD au choix : </t>
    </r>
    <r>
      <rPr>
        <sz val="9"/>
        <color rgb="FFFF0000"/>
        <rFont val="Calibri"/>
        <family val="2"/>
        <scheme val="minor"/>
      </rPr>
      <t xml:space="preserve"> (liste choix 4K1CXAPS - 4L1£STX3)</t>
    </r>
  </si>
  <si>
    <t>4S1L1B1P</t>
  </si>
  <si>
    <t>4S1L1B2P</t>
  </si>
  <si>
    <t>4S1L1C1P</t>
  </si>
  <si>
    <r>
      <t xml:space="preserve">Langue vivante LANSAD au choix </t>
    </r>
    <r>
      <rPr>
        <sz val="9"/>
        <color theme="1"/>
        <rFont val="Calibri"/>
        <family val="2"/>
        <scheme val="minor"/>
      </rPr>
      <t>(liste choix 4K2CXAPS - 4L1£STX4)</t>
    </r>
  </si>
  <si>
    <r>
      <t xml:space="preserve">Langue vivante LANSAD </t>
    </r>
    <r>
      <rPr>
        <sz val="9"/>
        <rFont val="Calibri"/>
        <family val="2"/>
        <scheme val="minor"/>
      </rPr>
      <t>(liste choix 4K3CXAPS - 4S2£STX3)</t>
    </r>
  </si>
  <si>
    <r>
      <t xml:space="preserve">Langue vivante LANSAD </t>
    </r>
    <r>
      <rPr>
        <sz val="9"/>
        <color theme="1"/>
        <rFont val="Calibri"/>
        <family val="2"/>
        <scheme val="minor"/>
      </rPr>
      <t>(liste choix 4K4CXAPS - 4S2£STX4)</t>
    </r>
  </si>
  <si>
    <t>Méthodologie du travail universitaire Heures CM</t>
  </si>
  <si>
    <r>
      <t xml:space="preserve">MFE: mots, phrases, textes </t>
    </r>
    <r>
      <rPr>
        <sz val="14"/>
        <color rgb="FFFF0000"/>
        <rFont val="Calibri"/>
        <family val="2"/>
        <scheme val="minor"/>
      </rPr>
      <t>EAD</t>
    </r>
  </si>
  <si>
    <r>
      <t xml:space="preserve">Méthodologie du travail universitaire - </t>
    </r>
    <r>
      <rPr>
        <sz val="14"/>
        <color rgb="FFFF0000"/>
        <rFont val="Calibri"/>
        <family val="2"/>
        <scheme val="minor"/>
      </rPr>
      <t>4h</t>
    </r>
    <r>
      <rPr>
        <sz val="14"/>
        <rFont val="Calibri"/>
        <family val="2"/>
        <scheme val="minor"/>
      </rPr>
      <t xml:space="preserve"> à distance ETAB</t>
    </r>
  </si>
  <si>
    <r>
      <t>UE1 : Enseignement fondamentaux 1 (</t>
    </r>
    <r>
      <rPr>
        <b/>
        <sz val="14"/>
        <color rgb="FFFF0000"/>
        <rFont val="Calibri"/>
        <family val="2"/>
        <scheme val="minor"/>
      </rPr>
      <t>15 ECTS</t>
    </r>
    <r>
      <rPr>
        <b/>
        <sz val="14"/>
        <color theme="1"/>
        <rFont val="Calibri"/>
        <family val="2"/>
        <scheme val="minor"/>
      </rPr>
      <t xml:space="preserve">) </t>
    </r>
  </si>
  <si>
    <t>UE4 : Compétences transversales et Projets  (3 ECTS)</t>
  </si>
  <si>
    <t>UE2 : Enseignements complémentaires (9 ECTS)</t>
  </si>
  <si>
    <r>
      <t>UE1 : Enseignements fondamentaux 1 (</t>
    </r>
    <r>
      <rPr>
        <b/>
        <sz val="14"/>
        <color rgb="FFFF0000"/>
        <rFont val="Calibri"/>
        <family val="2"/>
        <scheme val="minor"/>
      </rPr>
      <t>15 ECTS</t>
    </r>
    <r>
      <rPr>
        <b/>
        <sz val="14"/>
        <color theme="1"/>
        <rFont val="Calibri"/>
        <family val="2"/>
        <scheme val="minor"/>
      </rPr>
      <t>)</t>
    </r>
  </si>
  <si>
    <t>UE4 : Compétences transversales et Projets   (3 ECTS)</t>
  </si>
  <si>
    <t>EC pluridisciplinaire: Transitions écologiques1 18h EAD</t>
  </si>
  <si>
    <t xml:space="preserve"> Connaissance de Soi et des Métiers (8h EAD 6h TD)</t>
  </si>
  <si>
    <r>
      <t>UE1 : Enseignements fondamentaux 1  (</t>
    </r>
    <r>
      <rPr>
        <b/>
        <sz val="12"/>
        <color rgb="FFFF0000"/>
        <rFont val="Calibri"/>
        <family val="2"/>
        <scheme val="minor"/>
      </rPr>
      <t>15 ECTS</t>
    </r>
    <r>
      <rPr>
        <b/>
        <sz val="12"/>
        <color theme="1"/>
        <rFont val="Calibri"/>
        <family val="2"/>
        <scheme val="minor"/>
      </rPr>
      <t>)</t>
    </r>
  </si>
  <si>
    <t>EC pluridisciplinaire: Transitions écologiques 2 18h EAD</t>
  </si>
  <si>
    <r>
      <t>UE1 : Enseignements fondamentaux 1 (</t>
    </r>
    <r>
      <rPr>
        <b/>
        <sz val="12"/>
        <color rgb="FFFF0000"/>
        <rFont val="Calibri"/>
        <family val="2"/>
        <scheme val="minor"/>
      </rPr>
      <t>15 ECTS</t>
    </r>
    <r>
      <rPr>
        <b/>
        <sz val="12"/>
        <color theme="1"/>
        <rFont val="Calibri"/>
        <family val="2"/>
        <scheme val="minor"/>
      </rPr>
      <t>) 
(12 ECTS)</t>
    </r>
  </si>
  <si>
    <r>
      <t>UE2 : Enseignements complémentaires 2 (</t>
    </r>
    <r>
      <rPr>
        <b/>
        <sz val="12"/>
        <color rgb="FFFF0000"/>
        <rFont val="Calibri"/>
        <family val="2"/>
        <scheme val="minor"/>
      </rPr>
      <t>9 ECTS</t>
    </r>
    <r>
      <rPr>
        <b/>
        <sz val="12"/>
        <color theme="1"/>
        <rFont val="Calibri"/>
        <family val="2"/>
        <scheme val="minor"/>
      </rPr>
      <t>)</t>
    </r>
  </si>
  <si>
    <r>
      <t xml:space="preserve">UE4 : Compétences transversales et Projets  
</t>
    </r>
    <r>
      <rPr>
        <b/>
        <sz val="12"/>
        <color rgb="FFFF0000"/>
        <rFont val="Calibri"/>
        <family val="2"/>
        <scheme val="minor"/>
      </rPr>
      <t>(3 ECTS</t>
    </r>
    <r>
      <rPr>
        <b/>
        <sz val="12"/>
        <color theme="1"/>
        <rFont val="Calibri"/>
        <family val="2"/>
        <scheme val="minor"/>
      </rPr>
      <t>)</t>
    </r>
  </si>
  <si>
    <t>Compétences numériques : Machines et logiciels (6 EAD+12h TD)</t>
  </si>
  <si>
    <t>MAQUETTE DE LICENCE 3 LMD5</t>
  </si>
  <si>
    <t>MENTION</t>
  </si>
  <si>
    <t xml:space="preserve">LICENCE 3 LMD5 Staps </t>
  </si>
  <si>
    <t xml:space="preserve">L3    SEMESTRE 5 </t>
  </si>
  <si>
    <t>Coût</t>
  </si>
  <si>
    <t>COUT HETD</t>
  </si>
  <si>
    <r>
      <t>UE1 : Enseignement Fondamentaux  (</t>
    </r>
    <r>
      <rPr>
        <b/>
        <sz val="12"/>
        <color rgb="FFFF0000"/>
        <rFont val="Calibri"/>
        <family val="2"/>
        <scheme val="minor"/>
      </rPr>
      <t>15 ECTS</t>
    </r>
    <r>
      <rPr>
        <b/>
        <sz val="12"/>
        <color theme="1"/>
        <rFont val="Calibri"/>
        <family val="2"/>
        <scheme val="minor"/>
      </rPr>
      <t xml:space="preserve">) </t>
    </r>
  </si>
  <si>
    <r>
      <t>UE2 : Enseignements Complémentaires (</t>
    </r>
    <r>
      <rPr>
        <b/>
        <sz val="12"/>
        <color rgb="FFFF0000"/>
        <rFont val="Calibri"/>
        <family val="2"/>
        <scheme val="minor"/>
      </rPr>
      <t>9 ECTS</t>
    </r>
    <r>
      <rPr>
        <b/>
        <sz val="12"/>
        <color theme="1"/>
        <rFont val="Calibri"/>
        <family val="2"/>
        <scheme val="minor"/>
      </rPr>
      <t>)</t>
    </r>
  </si>
  <si>
    <t>UE3 : Compétences linguistiques1 (3 ECTS)</t>
  </si>
  <si>
    <t>Langue vivante LANSAD</t>
  </si>
  <si>
    <t>B2</t>
  </si>
  <si>
    <t>C1</t>
  </si>
  <si>
    <r>
      <t xml:space="preserve">UE4 : </t>
    </r>
    <r>
      <rPr>
        <b/>
        <sz val="12"/>
        <color rgb="FFFF0000"/>
        <rFont val="Calibri"/>
        <family val="2"/>
        <scheme val="minor"/>
      </rPr>
      <t>Compétences trasnversales et Projets (3 ECTS)</t>
    </r>
  </si>
  <si>
    <t>EC 1</t>
  </si>
  <si>
    <t>Total semestre 5</t>
  </si>
  <si>
    <t>UE3 Compétences linguistiques (3 ECTS)</t>
  </si>
  <si>
    <t>Total semestre 6</t>
  </si>
  <si>
    <t xml:space="preserve">L3     SEMESTRE 6 </t>
  </si>
  <si>
    <t xml:space="preserve">L1     SEMESTRE 1  </t>
  </si>
  <si>
    <t xml:space="preserve">L1     SEMESTRE 2  </t>
  </si>
  <si>
    <t xml:space="preserve">MIR L2 </t>
  </si>
  <si>
    <t xml:space="preserve">SEMESTRE 3 </t>
  </si>
  <si>
    <t xml:space="preserve">SEMESTRE 4 </t>
  </si>
  <si>
    <t>en Licence</t>
  </si>
  <si>
    <t>Sciences et Techniques</t>
  </si>
  <si>
    <t>1700 H</t>
  </si>
  <si>
    <t>180 ECTS</t>
  </si>
  <si>
    <t xml:space="preserve">MIR L1 </t>
  </si>
  <si>
    <t>Cadrage UFR</t>
  </si>
  <si>
    <t>Suppression des doubles EC</t>
  </si>
  <si>
    <t>Cadrage Etablissement</t>
  </si>
  <si>
    <t>1ects = 10,5H</t>
  </si>
  <si>
    <t>Les CM correspondent a 60% du volume horaire etudiant sur l’ensemble du cycle de Licence</t>
  </si>
  <si>
    <t>UE Complémentaire entre 466h et 560h sur trois ans, soit entre 78h et 93h par semestre</t>
  </si>
  <si>
    <t>UE fondamentale entre 778 et 934h sur trois ans  soit environ entre 130h et 156h par semestre</t>
  </si>
  <si>
    <t>en Master</t>
  </si>
  <si>
    <t>Un EC est un multiple de 1.5 ects</t>
  </si>
  <si>
    <t>Rapport H/E indicatif de 17</t>
  </si>
  <si>
    <t xml:space="preserve">assurer la soutenabilité du parcours ou de la mention dont ils ont la charge : maintien ou non de l’ensemble des parcours, limitation du volume global de la formation, </t>
  </si>
  <si>
    <t>mutualisations d’enseignements, modification de la répartition CM/TD, réduction des listes d’EC à choix, etc.</t>
  </si>
  <si>
    <t xml:space="preserve">Les effectifs attendus de chaque enseignement inclus dans une liste à choix ne peuvent être inférieurs à 10. Il convient de procéder, autant que faire se peut,  </t>
  </si>
  <si>
    <t>Rester dans le cout des Maquettes de l'offre de formation précédente</t>
  </si>
  <si>
    <r>
      <rPr>
        <b/>
        <sz val="12"/>
        <color theme="1"/>
        <rFont val="Calibri"/>
        <family val="2"/>
        <scheme val="minor"/>
      </rPr>
      <t>à des mutualisations entre parcours, voire entre mentions</t>
    </r>
    <r>
      <rPr>
        <sz val="12"/>
        <color theme="1"/>
        <rFont val="Calibri"/>
        <family val="2"/>
        <scheme val="minor"/>
      </rPr>
      <t>, afin d’assurer la soutenabilité globale de cette structuration.</t>
    </r>
  </si>
  <si>
    <r>
      <t xml:space="preserve">Un et un seul responsable EC responsable </t>
    </r>
    <r>
      <rPr>
        <b/>
        <sz val="12"/>
        <color theme="1"/>
        <rFont val="Calibri"/>
        <family val="2"/>
        <scheme val="minor"/>
      </rPr>
      <t>du projet d’enseignement</t>
    </r>
    <r>
      <rPr>
        <sz val="12"/>
        <color theme="1"/>
        <rFont val="Calibri"/>
        <family val="2"/>
        <scheme val="minor"/>
      </rPr>
      <t xml:space="preserve"> de l' EC</t>
    </r>
  </si>
  <si>
    <t>Master 1</t>
  </si>
  <si>
    <t>UE1 : Connaissances et compétences disciplinaires fondamentales</t>
  </si>
  <si>
    <t>UE2 : Connaissances et compétences disicplinaires d'ouverture/ approfondis</t>
  </si>
  <si>
    <t>MAQUETTE DE MASTER STAPS</t>
  </si>
  <si>
    <t>Master 1 &amp; 2</t>
  </si>
  <si>
    <r>
      <t>UE2 : Enseignements complémentaires 2  9 ects
(</t>
    </r>
    <r>
      <rPr>
        <b/>
        <sz val="12"/>
        <color rgb="FFFF0000"/>
        <rFont val="Calibri"/>
        <family val="2"/>
        <scheme val="minor"/>
      </rPr>
      <t>9 ECTS</t>
    </r>
    <r>
      <rPr>
        <b/>
        <sz val="12"/>
        <color theme="1"/>
        <rFont val="Calibri"/>
        <family val="2"/>
        <scheme val="minor"/>
      </rPr>
      <t>)</t>
    </r>
  </si>
  <si>
    <t>volume entre 500 et 750 heures (M1+M2), avec possibilité de faire moins</t>
  </si>
  <si>
    <t>UE4 :Projet académique et professionnel (3 ECTS)</t>
  </si>
  <si>
    <t>Mut Oui/Non</t>
  </si>
  <si>
    <t>Si Oui parcours porteur</t>
  </si>
  <si>
    <t>stage (moins de 280 h)</t>
  </si>
  <si>
    <t>1,5 ou 3</t>
  </si>
  <si>
    <t>12h</t>
  </si>
  <si>
    <t>12?</t>
  </si>
  <si>
    <t>12h?</t>
  </si>
  <si>
    <t>EC Pluridisciplinaire: Culture de la Donnée etablissement 18h EAD</t>
  </si>
  <si>
    <r>
      <t>Projet disciplinaire (</t>
    </r>
    <r>
      <rPr>
        <sz val="8"/>
        <color rgb="FFFF0000"/>
        <rFont val="Calibri"/>
        <family val="2"/>
      </rPr>
      <t>a definir dans la mention</t>
    </r>
    <r>
      <rPr>
        <sz val="12"/>
        <color rgb="FFFF0000"/>
        <rFont val="Calibri"/>
        <family val="2"/>
      </rPr>
      <t>)</t>
    </r>
  </si>
  <si>
    <t>EC Disciplinaire (a definir a l échelle de la mention)</t>
  </si>
  <si>
    <t xml:space="preserve">     SEMESTRE    30 ECTS</t>
  </si>
  <si>
    <t>"Etude des mileux professionnels" (intitulé provisoire)</t>
  </si>
  <si>
    <t>Enseignement de Recherche 1 (intitulé provisoire)</t>
  </si>
  <si>
    <t>Enseignement de Recherche 2 (intitulé provisoire)</t>
  </si>
  <si>
    <t>Outil de professionnalisation: stage et analyse des pratiques (intitulé provisoire)</t>
  </si>
  <si>
    <t>Stage et analyse des pratiques (intitulé provisoire)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</si>
</sst>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000000"/>
  </numFmts>
  <fonts count="5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color theme="0"/>
      <name val="Calibri (Corps)"/>
    </font>
    <font>
      <b/>
      <sz val="24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 (Corps)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/>
      <name val="Calibri"/>
      <family val="2"/>
    </font>
    <font>
      <b/>
      <sz val="14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trike/>
      <sz val="14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color theme="1"/>
      <name val="Calibri"/>
      <family val="2"/>
    </font>
    <font>
      <b/>
      <u/>
      <sz val="12"/>
      <color theme="3"/>
      <name val="Calibri"/>
      <family val="2"/>
    </font>
    <font>
      <b/>
      <sz val="12"/>
      <color theme="0"/>
      <name val="Calibri"/>
      <family val="2"/>
    </font>
    <font>
      <sz val="12"/>
      <color indexed="63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i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Calibri"/>
      <family val="2"/>
    </font>
    <font>
      <b/>
      <i/>
      <sz val="12"/>
      <color theme="1"/>
      <name val="Calibri"/>
      <family val="2"/>
      <scheme val="minor"/>
    </font>
    <font>
      <sz val="12"/>
      <color theme="4" tint="0.79998168889431442"/>
      <name val="Calibri"/>
      <family val="2"/>
      <scheme val="minor"/>
    </font>
    <font>
      <sz val="8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10">
    <xf numFmtId="0" fontId="0" fillId="0" borderId="0"/>
    <xf numFmtId="0" fontId="13" fillId="0" borderId="0"/>
    <xf numFmtId="9" fontId="1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42" fillId="17" borderId="12" applyNumberFormat="0" applyAlignment="0" applyProtection="0"/>
  </cellStyleXfs>
  <cellXfs count="26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6" borderId="0" xfId="0" applyFont="1" applyFill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9" fontId="9" fillId="0" borderId="8" xfId="2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/>
    <xf numFmtId="0" fontId="9" fillId="0" borderId="0" xfId="0" applyFont="1"/>
    <xf numFmtId="0" fontId="22" fillId="7" borderId="1" xfId="0" applyFont="1" applyFill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4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3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1" xfId="0" applyFont="1" applyFill="1" applyBorder="1"/>
    <xf numFmtId="0" fontId="25" fillId="2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8" borderId="1" xfId="0" applyFill="1" applyBorder="1"/>
    <xf numFmtId="0" fontId="7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0" fillId="9" borderId="1" xfId="0" applyFill="1" applyBorder="1" applyAlignment="1">
      <alignment vertical="center" wrapText="1"/>
    </xf>
    <xf numFmtId="0" fontId="0" fillId="9" borderId="1" xfId="0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9" fontId="9" fillId="0" borderId="0" xfId="2" applyFont="1" applyFill="1" applyBorder="1" applyAlignment="1"/>
    <xf numFmtId="9" fontId="16" fillId="0" borderId="0" xfId="2" applyFont="1" applyFill="1" applyBorder="1" applyAlignment="1"/>
    <xf numFmtId="0" fontId="9" fillId="0" borderId="0" xfId="0" applyFont="1" applyAlignment="1">
      <alignment horizontal="center"/>
    </xf>
    <xf numFmtId="0" fontId="9" fillId="9" borderId="1" xfId="0" applyFont="1" applyFill="1" applyBorder="1" applyAlignment="1">
      <alignment horizontal="left" vertical="center"/>
    </xf>
    <xf numFmtId="0" fontId="31" fillId="4" borderId="1" xfId="0" applyFont="1" applyFill="1" applyBorder="1" applyAlignment="1">
      <alignment vertical="center" wrapText="1"/>
    </xf>
    <xf numFmtId="165" fontId="0" fillId="0" borderId="0" xfId="0" applyNumberFormat="1"/>
    <xf numFmtId="0" fontId="17" fillId="3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left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7" fillId="8" borderId="5" xfId="0" applyFont="1" applyFill="1" applyBorder="1" applyAlignment="1">
      <alignment horizontal="center"/>
    </xf>
    <xf numFmtId="0" fontId="12" fillId="6" borderId="0" xfId="0" applyFont="1" applyFill="1"/>
    <xf numFmtId="0" fontId="23" fillId="0" borderId="0" xfId="0" applyFont="1" applyAlignment="1">
      <alignment horizontal="center" wrapText="1"/>
    </xf>
    <xf numFmtId="0" fontId="5" fillId="0" borderId="1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>
      <alignment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2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34" fillId="4" borderId="1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1" fillId="9" borderId="5" xfId="0" applyFont="1" applyFill="1" applyBorder="1" applyAlignment="1">
      <alignment vertical="center" wrapText="1"/>
    </xf>
    <xf numFmtId="0" fontId="9" fillId="9" borderId="11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left" vertical="center"/>
    </xf>
    <xf numFmtId="0" fontId="35" fillId="4" borderId="1" xfId="0" applyFont="1" applyFill="1" applyBorder="1" applyAlignment="1">
      <alignment horizontal="left" vertical="center"/>
    </xf>
    <xf numFmtId="0" fontId="36" fillId="13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37" fillId="16" borderId="1" xfId="0" applyFont="1" applyFill="1" applyBorder="1" applyAlignment="1">
      <alignment vertical="center" wrapText="1"/>
    </xf>
    <xf numFmtId="0" fontId="26" fillId="4" borderId="5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vertical="center"/>
    </xf>
    <xf numFmtId="0" fontId="38" fillId="9" borderId="1" xfId="0" applyFont="1" applyFill="1" applyBorder="1" applyAlignment="1">
      <alignment vertical="center"/>
    </xf>
    <xf numFmtId="0" fontId="30" fillId="0" borderId="0" xfId="0" applyFont="1"/>
    <xf numFmtId="0" fontId="23" fillId="3" borderId="1" xfId="0" applyFont="1" applyFill="1" applyBorder="1" applyAlignment="1">
      <alignment horizontal="left"/>
    </xf>
    <xf numFmtId="0" fontId="0" fillId="10" borderId="1" xfId="0" applyFill="1" applyBorder="1" applyAlignment="1">
      <alignment horizontal="center" vertical="center"/>
    </xf>
    <xf numFmtId="0" fontId="23" fillId="9" borderId="1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vertical="center" wrapText="1"/>
    </xf>
    <xf numFmtId="0" fontId="34" fillId="9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/>
    </xf>
    <xf numFmtId="0" fontId="31" fillId="4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34" fillId="14" borderId="1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vertical="center" wrapText="1"/>
    </xf>
    <xf numFmtId="0" fontId="0" fillId="14" borderId="0" xfId="0" applyFill="1"/>
    <xf numFmtId="0" fontId="31" fillId="14" borderId="1" xfId="0" applyFont="1" applyFill="1" applyBorder="1" applyAlignment="1">
      <alignment horizontal="left" vertical="center" wrapText="1"/>
    </xf>
    <xf numFmtId="0" fontId="30" fillId="9" borderId="1" xfId="0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horizontal="left" vertical="center" wrapText="1"/>
    </xf>
    <xf numFmtId="0" fontId="30" fillId="9" borderId="1" xfId="0" applyFont="1" applyFill="1" applyBorder="1" applyAlignment="1">
      <alignment horizontal="left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0" fillId="15" borderId="1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vertical="center" wrapText="1"/>
    </xf>
    <xf numFmtId="0" fontId="30" fillId="9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44" fillId="0" borderId="0" xfId="0" applyFont="1" applyAlignment="1">
      <alignment vertical="center"/>
    </xf>
    <xf numFmtId="0" fontId="4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43" fillId="4" borderId="13" xfId="0" applyFont="1" applyFill="1" applyBorder="1" applyAlignment="1">
      <alignment vertical="center" wrapText="1"/>
    </xf>
    <xf numFmtId="0" fontId="43" fillId="4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46" fillId="4" borderId="12" xfId="9" applyFont="1" applyFill="1" applyAlignment="1">
      <alignment vertical="center"/>
    </xf>
    <xf numFmtId="0" fontId="9" fillId="13" borderId="1" xfId="0" applyFont="1" applyFill="1" applyBorder="1" applyAlignment="1">
      <alignment horizontal="center" vertical="center" wrapText="1"/>
    </xf>
    <xf numFmtId="0" fontId="47" fillId="4" borderId="12" xfId="9" applyFont="1" applyFill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left" vertical="center"/>
    </xf>
    <xf numFmtId="0" fontId="49" fillId="4" borderId="1" xfId="0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7" fillId="4" borderId="12" xfId="9" applyFont="1" applyFill="1"/>
    <xf numFmtId="0" fontId="9" fillId="4" borderId="0" xfId="1" applyFont="1" applyFill="1" applyAlignment="1">
      <alignment horizontal="left" wrapText="1"/>
    </xf>
    <xf numFmtId="0" fontId="0" fillId="4" borderId="1" xfId="0" applyFill="1" applyBorder="1" applyAlignment="1">
      <alignment horizontal="center"/>
    </xf>
    <xf numFmtId="0" fontId="9" fillId="1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2" xfId="9" applyFont="1" applyFill="1"/>
    <xf numFmtId="0" fontId="9" fillId="4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50" fillId="3" borderId="5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48" fillId="4" borderId="1" xfId="9" applyFont="1" applyFill="1" applyBorder="1"/>
    <xf numFmtId="0" fontId="47" fillId="4" borderId="1" xfId="9" applyFont="1" applyFill="1" applyBorder="1"/>
    <xf numFmtId="0" fontId="47" fillId="4" borderId="1" xfId="9" applyFont="1" applyFill="1" applyBorder="1" applyAlignment="1">
      <alignment horizontal="center" vertical="center"/>
    </xf>
    <xf numFmtId="0" fontId="47" fillId="13" borderId="1" xfId="9" applyFont="1" applyFill="1" applyBorder="1" applyAlignment="1">
      <alignment horizontal="center" vertical="center"/>
    </xf>
    <xf numFmtId="0" fontId="10" fillId="4" borderId="1" xfId="9" applyFont="1" applyFill="1" applyBorder="1" applyAlignment="1">
      <alignment horizontal="center" vertical="center"/>
    </xf>
    <xf numFmtId="0" fontId="51" fillId="4" borderId="1" xfId="9" applyFont="1" applyFill="1" applyBorder="1"/>
    <xf numFmtId="0" fontId="18" fillId="4" borderId="3" xfId="0" applyFont="1" applyFill="1" applyBorder="1" applyAlignment="1">
      <alignment horizontal="left" vertical="center"/>
    </xf>
    <xf numFmtId="0" fontId="52" fillId="4" borderId="3" xfId="0" applyFont="1" applyFill="1" applyBorder="1" applyAlignment="1">
      <alignment horizontal="center" vertical="center" wrapText="1"/>
    </xf>
    <xf numFmtId="0" fontId="52" fillId="3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/>
    <xf numFmtId="0" fontId="48" fillId="4" borderId="15" xfId="0" applyFont="1" applyFill="1" applyBorder="1" applyAlignment="1">
      <alignment vertical="center" wrapText="1"/>
    </xf>
    <xf numFmtId="0" fontId="47" fillId="4" borderId="1" xfId="0" applyFont="1" applyFill="1" applyBorder="1" applyAlignment="1">
      <alignment vertical="center" wrapText="1"/>
    </xf>
    <xf numFmtId="0" fontId="9" fillId="4" borderId="16" xfId="9" applyFont="1" applyFill="1" applyBorder="1"/>
    <xf numFmtId="0" fontId="53" fillId="14" borderId="1" xfId="0" applyFont="1" applyFill="1" applyBorder="1"/>
    <xf numFmtId="0" fontId="30" fillId="9" borderId="5" xfId="0" applyFont="1" applyFill="1" applyBorder="1" applyAlignment="1">
      <alignment horizontal="center" vertical="center" wrapText="1"/>
    </xf>
    <xf numFmtId="0" fontId="48" fillId="4" borderId="13" xfId="0" applyFont="1" applyFill="1" applyBorder="1" applyAlignment="1">
      <alignment vertical="center" wrapText="1"/>
    </xf>
    <xf numFmtId="0" fontId="23" fillId="4" borderId="3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24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27" fillId="5" borderId="0" xfId="0" applyFont="1" applyFill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2" fillId="7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8" borderId="2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left" vertical="center" wrapText="1"/>
    </xf>
    <xf numFmtId="0" fontId="7" fillId="10" borderId="5" xfId="0" applyFont="1" applyFill="1" applyBorder="1" applyAlignment="1">
      <alignment horizontal="left" vertical="center" wrapText="1"/>
    </xf>
    <xf numFmtId="0" fontId="10" fillId="12" borderId="2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5" xfId="0" applyFont="1" applyFill="1" applyBorder="1" applyAlignment="1">
      <alignment horizontal="left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1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45" fillId="5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</cellXfs>
  <cellStyles count="10">
    <cellStyle name="Milliers 2" xfId="4"/>
    <cellStyle name="Milliers 2 2" xfId="7"/>
    <cellStyle name="Normal" xfId="0" builtinId="0"/>
    <cellStyle name="Normal 2" xfId="1"/>
    <cellStyle name="Normal 3" xfId="3"/>
    <cellStyle name="Normal 3 2" xfId="6"/>
    <cellStyle name="Normal 4" xfId="5"/>
    <cellStyle name="Normal 5" xfId="8"/>
    <cellStyle name="Pourcentage" xfId="2" builtinId="5"/>
    <cellStyle name="Sortie" xfId="9" builtinId="21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EF6D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3"/>
  <sheetViews>
    <sheetView tabSelected="1" topLeftCell="A31" zoomScale="90" zoomScaleNormal="90" workbookViewId="0">
      <selection activeCell="B11" sqref="B11"/>
    </sheetView>
  </sheetViews>
  <sheetFormatPr baseColWidth="10" defaultColWidth="0" defaultRowHeight="15.75" zeroHeight="1" outlineLevelRow="1"/>
  <cols>
    <col min="1" max="1" width="5" style="15" customWidth="1"/>
    <col min="2" max="2" width="63.25" style="1" customWidth="1"/>
    <col min="3" max="3" width="26.75" style="1" customWidth="1"/>
    <col min="4" max="4" width="9.125" style="1" customWidth="1"/>
    <col min="5" max="5" width="8.75" style="2" customWidth="1"/>
    <col min="6" max="7" width="5.625" style="15" bestFit="1" customWidth="1"/>
    <col min="8" max="8" width="8.5" style="15" bestFit="1" customWidth="1"/>
    <col min="9" max="9" width="6.75" style="15" bestFit="1" customWidth="1"/>
    <col min="10" max="10" width="12.75" style="2" customWidth="1"/>
    <col min="11" max="11" width="14.25" style="2" customWidth="1"/>
    <col min="12" max="12" width="10.5" style="2" customWidth="1"/>
    <col min="13" max="13" width="11" style="2" hidden="1" customWidth="1"/>
    <col min="14" max="14" width="72.25" hidden="1" customWidth="1"/>
    <col min="15" max="15" width="11" hidden="1" customWidth="1"/>
    <col min="16" max="19" width="0" hidden="1" customWidth="1"/>
    <col min="20" max="16384" width="11" hidden="1"/>
  </cols>
  <sheetData>
    <row r="1" spans="1:18" ht="31.5">
      <c r="A1" s="218" t="s">
        <v>24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1"/>
      <c r="P1" s="1"/>
      <c r="Q1" s="1"/>
      <c r="R1" s="1"/>
    </row>
    <row r="2" spans="1:18" ht="37.5" customHeight="1" outlineLevel="1">
      <c r="A2" s="219" t="s">
        <v>0</v>
      </c>
      <c r="B2" s="219"/>
      <c r="C2" s="105"/>
      <c r="D2" s="224" t="s">
        <v>23</v>
      </c>
      <c r="E2" s="224"/>
      <c r="F2" s="224"/>
      <c r="G2" s="224"/>
      <c r="H2" s="224"/>
      <c r="I2" s="224"/>
      <c r="J2" s="224"/>
      <c r="K2" s="84"/>
      <c r="L2" s="45"/>
      <c r="M2" s="45"/>
      <c r="N2" s="44"/>
    </row>
    <row r="3" spans="1:18" ht="18.75" outlineLevel="1">
      <c r="A3" s="105"/>
      <c r="B3" s="105" t="s">
        <v>134</v>
      </c>
      <c r="C3" s="105"/>
      <c r="D3" s="106"/>
      <c r="E3" s="106"/>
      <c r="F3" s="106"/>
      <c r="G3" s="106"/>
      <c r="H3" s="106"/>
      <c r="I3" s="106"/>
      <c r="J3" s="106"/>
      <c r="K3" s="84"/>
      <c r="L3" s="45"/>
      <c r="M3" s="45"/>
      <c r="N3" s="44"/>
    </row>
    <row r="4" spans="1:18" ht="18.75" outlineLevel="1">
      <c r="A4" s="222" t="s">
        <v>22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8" ht="75" outlineLevel="1">
      <c r="A5" s="223" t="s">
        <v>125</v>
      </c>
      <c r="B5" s="223"/>
      <c r="C5" s="38" t="s">
        <v>30</v>
      </c>
      <c r="D5" s="38" t="s">
        <v>1</v>
      </c>
      <c r="E5" s="38" t="s">
        <v>2</v>
      </c>
      <c r="F5" s="38" t="s">
        <v>3</v>
      </c>
      <c r="G5" s="38" t="s">
        <v>4</v>
      </c>
      <c r="H5" s="38" t="s">
        <v>31</v>
      </c>
      <c r="I5" s="38" t="s">
        <v>32</v>
      </c>
      <c r="J5" s="38" t="s">
        <v>5</v>
      </c>
      <c r="K5" s="38" t="s">
        <v>13</v>
      </c>
      <c r="L5" s="38" t="s">
        <v>14</v>
      </c>
      <c r="M5" s="38" t="s">
        <v>12</v>
      </c>
      <c r="N5" s="38" t="s">
        <v>11</v>
      </c>
    </row>
    <row r="6" spans="1:18" ht="18.75" outlineLevel="1">
      <c r="A6" s="221" t="s">
        <v>94</v>
      </c>
      <c r="B6" s="221"/>
      <c r="C6" s="76"/>
      <c r="D6" s="30">
        <f>SUM(D7:D10)</f>
        <v>0</v>
      </c>
      <c r="E6" s="30">
        <v>15</v>
      </c>
      <c r="F6" s="30">
        <f>SUM(F7:F10)</f>
        <v>80</v>
      </c>
      <c r="G6" s="30">
        <f>SUM(G7:G10)</f>
        <v>36</v>
      </c>
      <c r="H6" s="30"/>
      <c r="I6" s="30">
        <f>SUM(I7:I10)</f>
        <v>468</v>
      </c>
      <c r="J6" s="30">
        <f>SUM(J7:J10)</f>
        <v>180</v>
      </c>
      <c r="K6" s="30">
        <f>SUM(K7:K10)</f>
        <v>87</v>
      </c>
      <c r="L6" s="30">
        <f>SUM(L7:L10)</f>
        <v>267</v>
      </c>
      <c r="M6" s="30">
        <f>SUM(M7:M10)</f>
        <v>0</v>
      </c>
      <c r="N6" s="34"/>
    </row>
    <row r="7" spans="1:18" ht="18.75">
      <c r="A7" s="33" t="s">
        <v>6</v>
      </c>
      <c r="B7" s="41"/>
      <c r="C7" s="41"/>
      <c r="D7" s="26"/>
      <c r="E7" s="26">
        <v>3</v>
      </c>
      <c r="F7" s="89">
        <v>20</v>
      </c>
      <c r="G7" s="89">
        <v>9</v>
      </c>
      <c r="H7" s="89">
        <v>14</v>
      </c>
      <c r="I7" s="89">
        <f>(F7*1.5)+(G7*H7)</f>
        <v>156</v>
      </c>
      <c r="J7" s="26">
        <v>60</v>
      </c>
      <c r="K7" s="26">
        <f>SUM(F7+G7)</f>
        <v>29</v>
      </c>
      <c r="L7" s="26">
        <f>SUM(J7+K7)</f>
        <v>89</v>
      </c>
      <c r="M7" s="26"/>
      <c r="N7" s="25"/>
    </row>
    <row r="8" spans="1:18" ht="18.75">
      <c r="A8" s="33" t="s">
        <v>7</v>
      </c>
      <c r="B8" s="41"/>
      <c r="C8" s="41"/>
      <c r="D8" s="26"/>
      <c r="E8" s="26">
        <v>3</v>
      </c>
      <c r="F8" s="89">
        <v>20</v>
      </c>
      <c r="G8" s="88">
        <v>9</v>
      </c>
      <c r="H8" s="88">
        <v>14</v>
      </c>
      <c r="I8" s="89">
        <f t="shared" ref="I8:I9" si="0">(F8*1.5)+(G8*H8)</f>
        <v>156</v>
      </c>
      <c r="J8" s="26">
        <v>60</v>
      </c>
      <c r="K8" s="26">
        <f>SUM(F8+G8)</f>
        <v>29</v>
      </c>
      <c r="L8" s="26">
        <f>SUM(J8+K8)</f>
        <v>89</v>
      </c>
      <c r="M8" s="26"/>
      <c r="N8" s="25"/>
    </row>
    <row r="9" spans="1:18" ht="16.5" customHeight="1">
      <c r="A9" s="33" t="s">
        <v>8</v>
      </c>
      <c r="B9" s="41"/>
      <c r="C9" s="41"/>
      <c r="D9" s="26"/>
      <c r="E9" s="26">
        <v>3</v>
      </c>
      <c r="F9" s="89">
        <v>20</v>
      </c>
      <c r="G9" s="88">
        <v>9</v>
      </c>
      <c r="H9" s="88">
        <v>14</v>
      </c>
      <c r="I9" s="89">
        <f t="shared" si="0"/>
        <v>156</v>
      </c>
      <c r="J9" s="26">
        <v>60</v>
      </c>
      <c r="K9" s="26">
        <f>SUM(F9+G9)</f>
        <v>29</v>
      </c>
      <c r="L9" s="26">
        <f>SUM(J9+K9)</f>
        <v>89</v>
      </c>
      <c r="M9" s="26"/>
      <c r="N9" s="25"/>
    </row>
    <row r="10" spans="1:18" ht="16.5" customHeight="1">
      <c r="A10" s="33" t="s">
        <v>9</v>
      </c>
      <c r="B10" s="41"/>
      <c r="C10" s="41"/>
      <c r="D10" s="26"/>
      <c r="E10" s="26">
        <v>3</v>
      </c>
      <c r="F10" s="89">
        <v>20</v>
      </c>
      <c r="G10" s="88">
        <v>9</v>
      </c>
      <c r="H10" s="88"/>
      <c r="I10" s="89"/>
      <c r="J10" s="26"/>
      <c r="K10" s="26"/>
      <c r="L10" s="26"/>
      <c r="M10" s="26"/>
      <c r="N10" s="25"/>
    </row>
    <row r="11" spans="1:18" s="143" customFormat="1" outlineLevel="1">
      <c r="A11" s="143" t="s">
        <v>10</v>
      </c>
      <c r="B11" s="143" t="s">
        <v>170</v>
      </c>
      <c r="E11" s="214" t="s">
        <v>162</v>
      </c>
      <c r="F11" s="143" t="s">
        <v>37</v>
      </c>
    </row>
    <row r="12" spans="1:18" ht="18.75" outlineLevel="1">
      <c r="A12" s="221" t="s">
        <v>96</v>
      </c>
      <c r="B12" s="221"/>
      <c r="C12" s="76"/>
      <c r="D12" s="30">
        <f t="shared" ref="D12:L12" si="1">SUM(D13:D17)</f>
        <v>0</v>
      </c>
      <c r="E12" s="30">
        <f t="shared" si="1"/>
        <v>9</v>
      </c>
      <c r="F12" s="30">
        <f t="shared" si="1"/>
        <v>0</v>
      </c>
      <c r="G12" s="30">
        <f t="shared" si="1"/>
        <v>98</v>
      </c>
      <c r="H12" s="30" t="s">
        <v>33</v>
      </c>
      <c r="I12" s="30">
        <f>SUM(I13:I17)</f>
        <v>1554</v>
      </c>
      <c r="J12" s="30">
        <f t="shared" si="1"/>
        <v>140</v>
      </c>
      <c r="K12" s="30">
        <f t="shared" si="1"/>
        <v>98</v>
      </c>
      <c r="L12" s="30">
        <f t="shared" si="1"/>
        <v>238</v>
      </c>
      <c r="M12" s="30">
        <f>SUM(M13:M13)</f>
        <v>0</v>
      </c>
      <c r="N12" s="34"/>
    </row>
    <row r="13" spans="1:18" ht="18.75" outlineLevel="1">
      <c r="A13" s="28" t="s">
        <v>6</v>
      </c>
      <c r="B13" s="41" t="s">
        <v>38</v>
      </c>
      <c r="C13" s="41"/>
      <c r="D13" s="26"/>
      <c r="E13" s="26">
        <v>1.5</v>
      </c>
      <c r="F13" s="89">
        <v>0</v>
      </c>
      <c r="G13" s="89">
        <v>20</v>
      </c>
      <c r="H13" s="89">
        <v>16</v>
      </c>
      <c r="I13" s="89">
        <f>(F13*1.5)+(G13*H13)</f>
        <v>320</v>
      </c>
      <c r="J13" s="26">
        <v>20</v>
      </c>
      <c r="K13" s="26">
        <f>SUM(F13+G13)</f>
        <v>20</v>
      </c>
      <c r="L13" s="26">
        <f>SUM(J13+K13)</f>
        <v>40</v>
      </c>
      <c r="M13" s="26"/>
      <c r="N13" s="40"/>
    </row>
    <row r="14" spans="1:18" ht="18.75" outlineLevel="1">
      <c r="A14" s="43" t="s">
        <v>7</v>
      </c>
      <c r="B14" s="42" t="s">
        <v>39</v>
      </c>
      <c r="C14" s="41"/>
      <c r="D14" s="26"/>
      <c r="E14" s="26">
        <v>1.5</v>
      </c>
      <c r="F14" s="89">
        <v>0</v>
      </c>
      <c r="G14" s="89">
        <v>20</v>
      </c>
      <c r="H14" s="89">
        <v>16</v>
      </c>
      <c r="I14" s="89">
        <f t="shared" ref="I14:I17" si="2">(F14*1.5)+(G14*H14)</f>
        <v>320</v>
      </c>
      <c r="J14" s="26">
        <v>20</v>
      </c>
      <c r="K14" s="26">
        <f>SUM(F14+G14)</f>
        <v>20</v>
      </c>
      <c r="L14" s="26">
        <f>SUM(J14+K14)</f>
        <v>40</v>
      </c>
      <c r="M14" s="26"/>
      <c r="N14" s="40"/>
    </row>
    <row r="15" spans="1:18" ht="18.75" outlineLevel="1">
      <c r="A15" s="28" t="s">
        <v>8</v>
      </c>
      <c r="B15" s="42" t="s">
        <v>40</v>
      </c>
      <c r="C15" s="41"/>
      <c r="D15" s="26"/>
      <c r="E15" s="26">
        <v>1.5</v>
      </c>
      <c r="F15" s="89">
        <v>0</v>
      </c>
      <c r="G15" s="89">
        <v>20</v>
      </c>
      <c r="H15" s="97">
        <v>18</v>
      </c>
      <c r="I15" s="89">
        <f t="shared" si="2"/>
        <v>360</v>
      </c>
      <c r="J15" s="26">
        <v>20</v>
      </c>
      <c r="K15" s="26">
        <f>SUM(F15+G15)</f>
        <v>20</v>
      </c>
      <c r="L15" s="26">
        <f>SUM(J15+K15)</f>
        <v>40</v>
      </c>
      <c r="M15" s="26"/>
      <c r="N15" s="40"/>
    </row>
    <row r="16" spans="1:18" ht="18.75" outlineLevel="1">
      <c r="A16" s="28" t="s">
        <v>9</v>
      </c>
      <c r="B16" s="41" t="s">
        <v>41</v>
      </c>
      <c r="C16" s="41"/>
      <c r="D16" s="26"/>
      <c r="E16" s="26">
        <v>1.5</v>
      </c>
      <c r="F16" s="89">
        <v>0</v>
      </c>
      <c r="G16" s="89">
        <v>20</v>
      </c>
      <c r="H16" s="89">
        <v>16</v>
      </c>
      <c r="I16" s="89">
        <f t="shared" si="2"/>
        <v>320</v>
      </c>
      <c r="J16" s="26">
        <v>20</v>
      </c>
      <c r="K16" s="26">
        <f>SUM(F16+G16)</f>
        <v>20</v>
      </c>
      <c r="L16" s="26">
        <f>SUM(J16+K16)</f>
        <v>40</v>
      </c>
      <c r="M16" s="26"/>
      <c r="N16" s="40"/>
    </row>
    <row r="17" spans="1:14" ht="18.75" outlineLevel="1">
      <c r="A17" s="28" t="s">
        <v>10</v>
      </c>
      <c r="B17" s="41" t="s">
        <v>20</v>
      </c>
      <c r="C17" s="41"/>
      <c r="D17" s="26"/>
      <c r="E17" s="26">
        <v>3</v>
      </c>
      <c r="F17" s="89">
        <v>0</v>
      </c>
      <c r="G17" s="89">
        <v>18</v>
      </c>
      <c r="H17" s="89">
        <f>SUM(H18:H32)</f>
        <v>13</v>
      </c>
      <c r="I17" s="89">
        <f t="shared" si="2"/>
        <v>234</v>
      </c>
      <c r="J17" s="26">
        <v>60</v>
      </c>
      <c r="K17" s="26">
        <f>SUM(F17+G17)</f>
        <v>18</v>
      </c>
      <c r="L17" s="26">
        <f>SUM(J17+K17)</f>
        <v>78</v>
      </c>
      <c r="M17" s="26"/>
      <c r="N17" s="40"/>
    </row>
    <row r="18" spans="1:14" ht="18.75" outlineLevel="1">
      <c r="A18" s="28"/>
      <c r="B18" s="98" t="s">
        <v>42</v>
      </c>
      <c r="C18" s="99"/>
      <c r="D18" s="26"/>
      <c r="E18" s="26"/>
      <c r="F18" s="89"/>
      <c r="G18" s="89"/>
      <c r="H18" s="88">
        <v>1</v>
      </c>
      <c r="I18" s="89"/>
      <c r="J18" s="26"/>
      <c r="K18" s="26"/>
      <c r="L18" s="26"/>
      <c r="M18" s="26"/>
      <c r="N18" s="40"/>
    </row>
    <row r="19" spans="1:14" ht="18.75" outlineLevel="1">
      <c r="A19" s="28"/>
      <c r="B19" s="98" t="s">
        <v>43</v>
      </c>
      <c r="C19" s="99"/>
      <c r="D19" s="26"/>
      <c r="E19" s="26"/>
      <c r="F19" s="89"/>
      <c r="G19" s="89"/>
      <c r="H19" s="88">
        <v>1</v>
      </c>
      <c r="I19" s="89"/>
      <c r="J19" s="26"/>
      <c r="K19" s="26"/>
      <c r="L19" s="26"/>
      <c r="M19" s="26"/>
      <c r="N19" s="40"/>
    </row>
    <row r="20" spans="1:14" ht="18.75" outlineLevel="1">
      <c r="A20" s="28"/>
      <c r="B20" s="98" t="s">
        <v>44</v>
      </c>
      <c r="C20" s="99"/>
      <c r="D20" s="26"/>
      <c r="E20" s="26"/>
      <c r="F20" s="89"/>
      <c r="G20" s="89"/>
      <c r="H20" s="88">
        <v>1</v>
      </c>
      <c r="I20" s="89"/>
      <c r="J20" s="26"/>
      <c r="K20" s="26"/>
      <c r="L20" s="26"/>
      <c r="M20" s="26"/>
      <c r="N20" s="40"/>
    </row>
    <row r="21" spans="1:14" ht="18.75" outlineLevel="1">
      <c r="A21" s="28"/>
      <c r="B21" s="98" t="s">
        <v>45</v>
      </c>
      <c r="C21" s="99"/>
      <c r="D21" s="26"/>
      <c r="E21" s="26"/>
      <c r="F21" s="89"/>
      <c r="G21" s="89"/>
      <c r="H21" s="88">
        <v>1</v>
      </c>
      <c r="I21" s="89"/>
      <c r="J21" s="26"/>
      <c r="K21" s="26"/>
      <c r="L21" s="26"/>
      <c r="M21" s="26"/>
      <c r="N21" s="40"/>
    </row>
    <row r="22" spans="1:14" ht="18.75" outlineLevel="1">
      <c r="A22" s="28"/>
      <c r="B22" s="98" t="s">
        <v>46</v>
      </c>
      <c r="C22" s="99"/>
      <c r="D22" s="26"/>
      <c r="E22" s="26"/>
      <c r="F22" s="89"/>
      <c r="G22" s="89"/>
      <c r="H22" s="88">
        <v>1</v>
      </c>
      <c r="I22" s="89"/>
      <c r="J22" s="26"/>
      <c r="K22" s="26"/>
      <c r="L22" s="26"/>
      <c r="M22" s="26"/>
      <c r="N22" s="40"/>
    </row>
    <row r="23" spans="1:14" ht="18.75" outlineLevel="1">
      <c r="A23" s="28"/>
      <c r="B23" s="98" t="s">
        <v>47</v>
      </c>
      <c r="C23" s="99"/>
      <c r="D23" s="26"/>
      <c r="E23" s="26"/>
      <c r="F23" s="89"/>
      <c r="G23" s="89"/>
      <c r="H23" s="88">
        <v>0</v>
      </c>
      <c r="I23" s="89"/>
      <c r="J23" s="26"/>
      <c r="K23" s="26"/>
      <c r="L23" s="26"/>
      <c r="M23" s="26"/>
      <c r="N23" s="40"/>
    </row>
    <row r="24" spans="1:14" ht="18.75" outlineLevel="1">
      <c r="A24" s="28"/>
      <c r="B24" s="98" t="s">
        <v>48</v>
      </c>
      <c r="C24" s="99"/>
      <c r="D24" s="26"/>
      <c r="E24" s="26"/>
      <c r="F24" s="89"/>
      <c r="G24" s="89"/>
      <c r="H24" s="88">
        <v>0</v>
      </c>
      <c r="I24" s="89"/>
      <c r="J24" s="26"/>
      <c r="K24" s="26"/>
      <c r="L24" s="26"/>
      <c r="M24" s="26"/>
      <c r="N24" s="40"/>
    </row>
    <row r="25" spans="1:14" ht="18.75" outlineLevel="1">
      <c r="A25" s="28"/>
      <c r="B25" s="98" t="s">
        <v>49</v>
      </c>
      <c r="C25" s="99"/>
      <c r="D25" s="26"/>
      <c r="E25" s="26"/>
      <c r="F25" s="89"/>
      <c r="G25" s="89"/>
      <c r="H25" s="88">
        <v>0</v>
      </c>
      <c r="I25" s="89"/>
      <c r="J25" s="26"/>
      <c r="K25" s="26"/>
      <c r="L25" s="26"/>
      <c r="M25" s="26"/>
      <c r="N25" s="40"/>
    </row>
    <row r="26" spans="1:14" ht="18.75" outlineLevel="1">
      <c r="A26" s="28"/>
      <c r="B26" s="100" t="s">
        <v>50</v>
      </c>
      <c r="C26" s="99"/>
      <c r="D26" s="26"/>
      <c r="E26" s="26"/>
      <c r="F26" s="89"/>
      <c r="G26" s="89"/>
      <c r="H26" s="88">
        <v>3</v>
      </c>
      <c r="I26" s="89"/>
      <c r="J26" s="26"/>
      <c r="K26" s="26"/>
      <c r="L26" s="26"/>
      <c r="M26" s="26"/>
      <c r="N26" s="40"/>
    </row>
    <row r="27" spans="1:14" ht="18.75" outlineLevel="1">
      <c r="A27" s="28"/>
      <c r="B27" s="98" t="s">
        <v>51</v>
      </c>
      <c r="C27" s="99"/>
      <c r="D27" s="26"/>
      <c r="E27" s="26"/>
      <c r="F27" s="89"/>
      <c r="G27" s="89"/>
      <c r="H27" s="88">
        <v>1</v>
      </c>
      <c r="I27" s="89"/>
      <c r="J27" s="26"/>
      <c r="K27" s="26"/>
      <c r="L27" s="26"/>
      <c r="M27" s="26"/>
      <c r="N27" s="40"/>
    </row>
    <row r="28" spans="1:14" ht="18.75" outlineLevel="1">
      <c r="A28" s="28"/>
      <c r="B28" s="98" t="s">
        <v>52</v>
      </c>
      <c r="C28" s="99"/>
      <c r="D28" s="26"/>
      <c r="E28" s="26"/>
      <c r="F28" s="89"/>
      <c r="G28" s="89"/>
      <c r="H28" s="88">
        <v>0</v>
      </c>
      <c r="I28" s="89"/>
      <c r="J28" s="26"/>
      <c r="K28" s="26"/>
      <c r="L28" s="26"/>
      <c r="M28" s="26"/>
      <c r="N28" s="40"/>
    </row>
    <row r="29" spans="1:14" ht="18.75" outlineLevel="1">
      <c r="A29" s="28"/>
      <c r="B29" s="98" t="s">
        <v>53</v>
      </c>
      <c r="C29" s="99"/>
      <c r="D29" s="26"/>
      <c r="E29" s="26"/>
      <c r="F29" s="89"/>
      <c r="G29" s="89"/>
      <c r="H29" s="88">
        <v>1</v>
      </c>
      <c r="I29" s="89"/>
      <c r="J29" s="26"/>
      <c r="K29" s="26"/>
      <c r="L29" s="26"/>
      <c r="M29" s="26"/>
      <c r="N29" s="40"/>
    </row>
    <row r="30" spans="1:14" ht="18.75" outlineLevel="1">
      <c r="A30" s="28"/>
      <c r="B30" s="100" t="s">
        <v>54</v>
      </c>
      <c r="C30" s="99"/>
      <c r="D30" s="26"/>
      <c r="E30" s="26"/>
      <c r="F30" s="89"/>
      <c r="G30" s="89"/>
      <c r="H30" s="88">
        <v>1</v>
      </c>
      <c r="I30" s="89"/>
      <c r="J30" s="26"/>
      <c r="K30" s="26"/>
      <c r="L30" s="26"/>
      <c r="M30" s="26"/>
      <c r="N30" s="40"/>
    </row>
    <row r="31" spans="1:14" ht="18.75" outlineLevel="1">
      <c r="A31" s="28"/>
      <c r="B31" s="98" t="s">
        <v>55</v>
      </c>
      <c r="C31" s="99"/>
      <c r="D31" s="26"/>
      <c r="E31" s="26"/>
      <c r="F31" s="89"/>
      <c r="G31" s="89"/>
      <c r="H31" s="88">
        <v>2</v>
      </c>
      <c r="I31" s="89"/>
      <c r="J31" s="26"/>
      <c r="K31" s="26"/>
      <c r="L31" s="26"/>
      <c r="M31" s="26"/>
      <c r="N31" s="40"/>
    </row>
    <row r="32" spans="1:14" ht="18.75" outlineLevel="1">
      <c r="A32" s="28"/>
      <c r="B32" s="118" t="s">
        <v>56</v>
      </c>
      <c r="C32" s="116"/>
      <c r="D32" s="119"/>
      <c r="E32" s="119"/>
      <c r="F32" s="120"/>
      <c r="G32" s="120"/>
      <c r="H32" s="117">
        <v>0</v>
      </c>
      <c r="I32" s="89"/>
      <c r="J32" s="26"/>
      <c r="K32" s="26"/>
      <c r="L32" s="26"/>
      <c r="M32" s="26"/>
      <c r="N32" s="40"/>
    </row>
    <row r="33" spans="1:14" ht="18.75" outlineLevel="1">
      <c r="A33" s="43"/>
      <c r="B33" s="42"/>
      <c r="C33" s="115"/>
      <c r="D33" s="26"/>
      <c r="E33" s="26"/>
      <c r="F33" s="89"/>
      <c r="G33" s="89"/>
      <c r="H33" s="88"/>
      <c r="I33" s="89"/>
      <c r="J33" s="26"/>
      <c r="K33" s="26"/>
      <c r="L33" s="26"/>
      <c r="M33" s="26"/>
      <c r="N33" s="40"/>
    </row>
    <row r="34" spans="1:14" ht="18.75" outlineLevel="1">
      <c r="A34" s="43"/>
      <c r="B34" s="42"/>
      <c r="C34" s="115"/>
      <c r="D34" s="26"/>
      <c r="E34" s="26"/>
      <c r="F34" s="89"/>
      <c r="G34" s="89"/>
      <c r="H34" s="88"/>
      <c r="I34" s="89"/>
      <c r="J34" s="26"/>
      <c r="K34" s="26"/>
      <c r="L34" s="26"/>
      <c r="M34" s="26"/>
      <c r="N34" s="40"/>
    </row>
    <row r="35" spans="1:14" ht="18.75" outlineLevel="1">
      <c r="A35" s="43"/>
      <c r="B35" s="42"/>
      <c r="C35" s="115"/>
      <c r="D35" s="26"/>
      <c r="E35" s="26"/>
      <c r="F35" s="89"/>
      <c r="G35" s="89"/>
      <c r="H35" s="88"/>
      <c r="I35" s="89"/>
      <c r="J35" s="26"/>
      <c r="K35" s="26"/>
      <c r="L35" s="26"/>
      <c r="M35" s="26"/>
      <c r="N35" s="40"/>
    </row>
    <row r="36" spans="1:14" ht="18.75" outlineLevel="1">
      <c r="A36" s="43"/>
      <c r="B36" s="42"/>
      <c r="C36" s="115"/>
      <c r="D36" s="26"/>
      <c r="E36" s="26"/>
      <c r="F36" s="89"/>
      <c r="G36" s="89"/>
      <c r="H36" s="88"/>
      <c r="I36" s="89"/>
      <c r="J36" s="26"/>
      <c r="K36" s="26"/>
      <c r="L36" s="26"/>
      <c r="M36" s="26"/>
      <c r="N36" s="40"/>
    </row>
    <row r="37" spans="1:14" ht="18.75" outlineLevel="1">
      <c r="A37" s="43"/>
      <c r="B37" s="42"/>
      <c r="C37" s="115"/>
      <c r="D37" s="26"/>
      <c r="E37" s="26"/>
      <c r="F37" s="89"/>
      <c r="G37" s="89"/>
      <c r="H37" s="88"/>
      <c r="I37" s="89"/>
      <c r="J37" s="26"/>
      <c r="K37" s="26"/>
      <c r="L37" s="26"/>
      <c r="M37" s="26"/>
      <c r="N37" s="40"/>
    </row>
    <row r="38" spans="1:14" ht="18.75" outlineLevel="1">
      <c r="A38" s="43"/>
      <c r="B38" s="42"/>
      <c r="C38" s="115"/>
      <c r="D38" s="26"/>
      <c r="E38" s="26"/>
      <c r="F38" s="89"/>
      <c r="G38" s="89"/>
      <c r="H38" s="88"/>
      <c r="I38" s="89"/>
      <c r="J38" s="26"/>
      <c r="K38" s="26"/>
      <c r="L38" s="26"/>
      <c r="M38" s="26"/>
      <c r="N38" s="40"/>
    </row>
    <row r="39" spans="1:14" ht="15.75" customHeight="1" outlineLevel="1">
      <c r="A39" s="227" t="s">
        <v>17</v>
      </c>
      <c r="B39" s="228"/>
      <c r="C39" s="112" t="s">
        <v>83</v>
      </c>
      <c r="D39" s="30"/>
      <c r="E39" s="30">
        <f t="shared" ref="E39:M39" si="3">SUM(E40)</f>
        <v>3</v>
      </c>
      <c r="F39" s="30">
        <f t="shared" si="3"/>
        <v>0</v>
      </c>
      <c r="G39" s="30">
        <f t="shared" si="3"/>
        <v>18</v>
      </c>
      <c r="H39" s="30"/>
      <c r="I39" s="30">
        <f>I40</f>
        <v>324</v>
      </c>
      <c r="J39" s="30">
        <f t="shared" si="3"/>
        <v>60</v>
      </c>
      <c r="K39" s="30">
        <f t="shared" si="3"/>
        <v>18</v>
      </c>
      <c r="L39" s="30">
        <f t="shared" si="3"/>
        <v>78</v>
      </c>
      <c r="M39" s="30">
        <f t="shared" si="3"/>
        <v>0</v>
      </c>
      <c r="N39" s="34"/>
    </row>
    <row r="40" spans="1:14" ht="18.75">
      <c r="A40" s="28" t="s">
        <v>6</v>
      </c>
      <c r="B40" s="74" t="s">
        <v>84</v>
      </c>
      <c r="C40" s="87"/>
      <c r="D40" s="26"/>
      <c r="E40" s="26">
        <v>3</v>
      </c>
      <c r="F40" s="89">
        <v>0</v>
      </c>
      <c r="G40" s="89">
        <v>18</v>
      </c>
      <c r="H40" s="89">
        <f>SUM(H41:H42)</f>
        <v>18</v>
      </c>
      <c r="I40" s="89">
        <f>G40*H40</f>
        <v>324</v>
      </c>
      <c r="J40" s="26">
        <v>60</v>
      </c>
      <c r="K40" s="26">
        <f>SUM(F40+G40)</f>
        <v>18</v>
      </c>
      <c r="L40" s="26">
        <f>SUM(J40+K40)</f>
        <v>78</v>
      </c>
      <c r="M40" s="26"/>
      <c r="N40" s="25"/>
    </row>
    <row r="41" spans="1:14" ht="18.75">
      <c r="A41" s="40"/>
      <c r="B41" s="40" t="s">
        <v>68</v>
      </c>
      <c r="C41" s="99" t="s">
        <v>85</v>
      </c>
      <c r="D41" s="26"/>
      <c r="E41" s="26"/>
      <c r="F41" s="89"/>
      <c r="G41" s="89"/>
      <c r="H41" s="89">
        <v>14</v>
      </c>
      <c r="I41" s="89"/>
      <c r="J41" s="26"/>
      <c r="K41" s="26"/>
      <c r="L41" s="26"/>
      <c r="M41" s="26"/>
      <c r="N41" s="25"/>
    </row>
    <row r="42" spans="1:14" ht="18.75">
      <c r="A42" s="40"/>
      <c r="B42" s="40" t="s">
        <v>69</v>
      </c>
      <c r="C42" s="99" t="s">
        <v>86</v>
      </c>
      <c r="D42" s="26"/>
      <c r="E42" s="26"/>
      <c r="F42" s="89"/>
      <c r="G42" s="89"/>
      <c r="H42" s="89">
        <v>4</v>
      </c>
      <c r="I42" s="89"/>
      <c r="J42" s="26"/>
      <c r="K42" s="26"/>
      <c r="L42" s="26"/>
      <c r="M42" s="26"/>
      <c r="N42" s="25"/>
    </row>
    <row r="43" spans="1:14" ht="18.75">
      <c r="A43" s="40"/>
      <c r="B43" s="40" t="s">
        <v>70</v>
      </c>
      <c r="C43" s="99" t="s">
        <v>87</v>
      </c>
      <c r="D43" s="26"/>
      <c r="E43" s="26"/>
      <c r="F43" s="89"/>
      <c r="G43" s="89"/>
      <c r="H43" s="89"/>
      <c r="I43" s="89"/>
      <c r="J43" s="26"/>
      <c r="K43" s="26"/>
      <c r="L43" s="26"/>
      <c r="M43" s="26"/>
      <c r="N43" s="25"/>
    </row>
    <row r="44" spans="1:14" ht="37.5">
      <c r="A44" s="40"/>
      <c r="B44" s="40" t="s">
        <v>57</v>
      </c>
      <c r="C44" s="101" t="s">
        <v>58</v>
      </c>
      <c r="D44" s="26"/>
      <c r="E44" s="26"/>
      <c r="F44" s="89"/>
      <c r="G44" s="89"/>
      <c r="H44" s="89"/>
      <c r="I44" s="89"/>
      <c r="J44" s="26"/>
      <c r="K44" s="26"/>
      <c r="L44" s="26"/>
      <c r="M44" s="26"/>
      <c r="N44" s="25"/>
    </row>
    <row r="45" spans="1:14" ht="15.75" customHeight="1" outlineLevel="1">
      <c r="A45" s="221" t="s">
        <v>95</v>
      </c>
      <c r="B45" s="221"/>
      <c r="C45" s="76" t="s">
        <v>71</v>
      </c>
      <c r="D45" s="30"/>
      <c r="E45" s="30">
        <f t="shared" ref="E45:G45" si="4">SUM(E46+E48)</f>
        <v>3</v>
      </c>
      <c r="F45" s="30">
        <f t="shared" si="4"/>
        <v>26</v>
      </c>
      <c r="G45" s="30">
        <f t="shared" si="4"/>
        <v>0</v>
      </c>
      <c r="H45" s="30"/>
      <c r="I45" s="30">
        <f>SUM(I46,I51)</f>
        <v>12</v>
      </c>
      <c r="J45" s="27">
        <f t="shared" ref="J45:L45" si="5">SUM(J46,J48)</f>
        <v>55</v>
      </c>
      <c r="K45" s="27">
        <f t="shared" si="5"/>
        <v>26</v>
      </c>
      <c r="L45" s="27">
        <f t="shared" si="5"/>
        <v>81</v>
      </c>
      <c r="M45" s="30">
        <v>0</v>
      </c>
      <c r="N45" s="34"/>
    </row>
    <row r="46" spans="1:14" ht="18.75">
      <c r="A46" s="216" t="s">
        <v>6</v>
      </c>
      <c r="B46" s="32" t="s">
        <v>91</v>
      </c>
      <c r="C46" s="40" t="s">
        <v>78</v>
      </c>
      <c r="D46" s="31"/>
      <c r="E46" s="31">
        <v>1.5</v>
      </c>
      <c r="F46" s="97">
        <v>8</v>
      </c>
      <c r="G46" s="88"/>
      <c r="H46" s="88"/>
      <c r="I46" s="89">
        <f>(F46*1.5)+(6*H46)</f>
        <v>12</v>
      </c>
      <c r="J46" s="31">
        <v>30</v>
      </c>
      <c r="K46" s="31">
        <f>SUM(F46+G46)</f>
        <v>8</v>
      </c>
      <c r="L46" s="31">
        <f>SUM(J46+K46)</f>
        <v>38</v>
      </c>
      <c r="M46" s="31"/>
      <c r="N46" s="25"/>
    </row>
    <row r="47" spans="1:14" ht="18.75">
      <c r="A47" s="217"/>
      <c r="B47" s="32" t="s">
        <v>93</v>
      </c>
      <c r="C47" s="40" t="s">
        <v>81</v>
      </c>
      <c r="D47" s="31"/>
      <c r="E47" s="31"/>
      <c r="F47" s="97">
        <v>4</v>
      </c>
      <c r="G47" s="88"/>
      <c r="H47" s="88"/>
      <c r="I47" s="89"/>
      <c r="J47" s="31"/>
      <c r="K47" s="31"/>
      <c r="L47" s="31"/>
      <c r="M47" s="31"/>
      <c r="N47" s="25"/>
    </row>
    <row r="48" spans="1:14" ht="18.75">
      <c r="A48" s="28" t="s">
        <v>7</v>
      </c>
      <c r="B48" s="32" t="s">
        <v>92</v>
      </c>
      <c r="C48" s="99" t="s">
        <v>82</v>
      </c>
      <c r="D48" s="31"/>
      <c r="E48" s="31">
        <v>1.5</v>
      </c>
      <c r="F48" s="97">
        <v>18</v>
      </c>
      <c r="G48" s="88"/>
      <c r="H48" s="88"/>
      <c r="I48" s="89">
        <f t="shared" ref="I48" si="6">F48+(G48*H48)</f>
        <v>18</v>
      </c>
      <c r="J48" s="31">
        <v>25</v>
      </c>
      <c r="K48" s="31">
        <f>SUM(F48+G48)</f>
        <v>18</v>
      </c>
      <c r="L48" s="31">
        <f>SUM(J48+K48)</f>
        <v>43</v>
      </c>
      <c r="M48" s="31"/>
      <c r="N48" s="25"/>
    </row>
    <row r="49" spans="1:14" ht="18.75">
      <c r="A49" s="28"/>
      <c r="B49" s="121" t="s">
        <v>72</v>
      </c>
      <c r="C49" s="121" t="s">
        <v>73</v>
      </c>
      <c r="D49" s="31"/>
      <c r="E49" s="31"/>
      <c r="F49" s="88"/>
      <c r="G49" s="88"/>
      <c r="H49" s="88"/>
      <c r="I49" s="89"/>
      <c r="J49" s="31"/>
      <c r="K49" s="31"/>
      <c r="L49" s="31"/>
      <c r="M49" s="31"/>
      <c r="N49" s="25"/>
    </row>
    <row r="50" spans="1:14" ht="18.75">
      <c r="A50" s="28"/>
      <c r="B50" s="121" t="s">
        <v>80</v>
      </c>
      <c r="C50" s="121" t="s">
        <v>79</v>
      </c>
      <c r="D50" s="31"/>
      <c r="E50" s="31"/>
      <c r="F50" s="88"/>
      <c r="G50" s="88"/>
      <c r="H50" s="88"/>
      <c r="I50" s="89"/>
      <c r="J50" s="31"/>
      <c r="K50" s="31"/>
      <c r="L50" s="31"/>
      <c r="M50" s="31"/>
      <c r="N50" s="25"/>
    </row>
    <row r="51" spans="1:14" ht="18.75">
      <c r="A51" s="28"/>
      <c r="B51" s="121" t="s">
        <v>36</v>
      </c>
      <c r="C51" s="121" t="s">
        <v>74</v>
      </c>
      <c r="D51" s="31"/>
      <c r="E51" s="31"/>
      <c r="F51" s="88"/>
      <c r="G51" s="88"/>
      <c r="H51" s="88"/>
      <c r="I51" s="89"/>
      <c r="J51" s="31"/>
      <c r="K51" s="31"/>
      <c r="L51" s="31"/>
      <c r="M51" s="31"/>
      <c r="N51" s="25"/>
    </row>
    <row r="52" spans="1:14" ht="18.75">
      <c r="A52" s="225" t="s">
        <v>21</v>
      </c>
      <c r="B52" s="226"/>
      <c r="C52" s="122"/>
      <c r="D52" s="123" t="e">
        <f>D6+D12+D39+#REF!+D45</f>
        <v>#REF!</v>
      </c>
      <c r="E52" s="123" t="e">
        <f>E6+E12+E39+#REF!+E45</f>
        <v>#REF!</v>
      </c>
      <c r="F52" s="123" t="e">
        <f>F6+F12+F39+#REF!+F45</f>
        <v>#REF!</v>
      </c>
      <c r="G52" s="123" t="e">
        <f>G6+G12+G39+#REF!+G45</f>
        <v>#REF!</v>
      </c>
      <c r="H52" s="123"/>
      <c r="I52" s="124" t="e">
        <f>SUM(I45,#REF!,I39,I12,I6)</f>
        <v>#REF!</v>
      </c>
      <c r="J52" s="123" t="e">
        <f>J6+J12+J39+#REF!+J45</f>
        <v>#REF!</v>
      </c>
      <c r="K52" s="123" t="e">
        <f>K6+K12+K39+#REF!+K45</f>
        <v>#REF!</v>
      </c>
      <c r="L52" s="123" t="e">
        <f>L6+L12+L39+#REF!+L45</f>
        <v>#REF!</v>
      </c>
      <c r="M52" s="31"/>
      <c r="N52" s="25"/>
    </row>
    <row r="53" spans="1:14" ht="18.75">
      <c r="A53" s="113"/>
      <c r="B53" s="114"/>
      <c r="C53" s="114"/>
      <c r="D53" s="39"/>
      <c r="E53" s="39"/>
      <c r="F53" s="39"/>
      <c r="G53" s="39"/>
      <c r="H53" s="39"/>
      <c r="I53" s="92"/>
      <c r="J53" s="39"/>
      <c r="K53" s="39"/>
      <c r="L53" s="39"/>
      <c r="M53" s="31"/>
      <c r="N53" s="25"/>
    </row>
    <row r="54" spans="1:14" ht="18.75">
      <c r="A54" s="113"/>
      <c r="B54" s="114"/>
      <c r="C54" s="114"/>
      <c r="D54" s="39"/>
      <c r="E54" s="39"/>
      <c r="F54" s="39"/>
      <c r="G54" s="39"/>
      <c r="H54" s="39"/>
      <c r="I54" s="92"/>
      <c r="J54" s="39"/>
      <c r="K54" s="39"/>
      <c r="L54" s="39"/>
      <c r="M54" s="31"/>
      <c r="N54" s="25"/>
    </row>
    <row r="55" spans="1:14" ht="18.75">
      <c r="A55" s="113"/>
      <c r="B55" s="114"/>
      <c r="C55" s="114"/>
      <c r="D55" s="39"/>
      <c r="E55" s="39"/>
      <c r="F55" s="39"/>
      <c r="G55" s="39"/>
      <c r="H55" s="39"/>
      <c r="I55" s="92"/>
      <c r="J55" s="39"/>
      <c r="K55" s="39"/>
      <c r="L55" s="39"/>
      <c r="M55" s="31"/>
      <c r="N55" s="25"/>
    </row>
    <row r="56" spans="1:14" ht="18.75">
      <c r="A56" s="113"/>
      <c r="B56" s="114"/>
      <c r="C56" s="114"/>
      <c r="D56" s="39"/>
      <c r="E56" s="39"/>
      <c r="F56" s="39"/>
      <c r="G56" s="39"/>
      <c r="H56" s="39"/>
      <c r="I56" s="92"/>
      <c r="J56" s="39"/>
      <c r="K56" s="39"/>
      <c r="L56" s="39"/>
      <c r="M56" s="31"/>
      <c r="N56" s="25"/>
    </row>
    <row r="57" spans="1:14" ht="18.75">
      <c r="A57" s="113"/>
      <c r="B57" s="114"/>
      <c r="C57" s="114"/>
      <c r="D57" s="39"/>
      <c r="E57" s="39"/>
      <c r="F57" s="39"/>
      <c r="G57" s="39"/>
      <c r="H57" s="39"/>
      <c r="I57" s="92"/>
      <c r="J57" s="39"/>
      <c r="K57" s="39"/>
      <c r="L57" s="39"/>
      <c r="M57" s="31"/>
      <c r="N57" s="25"/>
    </row>
    <row r="58" spans="1:14" ht="18.75">
      <c r="A58" s="113"/>
      <c r="B58" s="114"/>
      <c r="C58" s="114"/>
      <c r="D58" s="39"/>
      <c r="E58" s="39"/>
      <c r="F58" s="39"/>
      <c r="G58" s="39"/>
      <c r="H58" s="39"/>
      <c r="I58" s="92"/>
      <c r="J58" s="39"/>
      <c r="K58" s="39"/>
      <c r="L58" s="39"/>
      <c r="M58" s="31"/>
      <c r="N58" s="25"/>
    </row>
    <row r="59" spans="1:14" ht="18.75">
      <c r="A59" s="113"/>
      <c r="B59" s="114"/>
      <c r="C59" s="114"/>
      <c r="D59" s="39"/>
      <c r="E59" s="39"/>
      <c r="F59" s="39"/>
      <c r="G59" s="39"/>
      <c r="H59" s="39"/>
      <c r="I59" s="92"/>
      <c r="J59" s="39"/>
      <c r="K59" s="39"/>
      <c r="L59" s="39"/>
      <c r="M59" s="31"/>
      <c r="N59" s="25"/>
    </row>
    <row r="60" spans="1:14" ht="18.75">
      <c r="A60" s="113"/>
      <c r="B60" s="114"/>
      <c r="C60" s="114"/>
      <c r="D60" s="39"/>
      <c r="E60" s="39"/>
      <c r="F60" s="39"/>
      <c r="G60" s="39"/>
      <c r="H60" s="39"/>
      <c r="I60" s="92"/>
      <c r="J60" s="39"/>
      <c r="K60" s="39"/>
      <c r="L60" s="39"/>
      <c r="M60" s="31"/>
      <c r="N60" s="25"/>
    </row>
    <row r="61" spans="1:14" ht="18.75">
      <c r="A61" s="113"/>
      <c r="B61" s="114"/>
      <c r="C61" s="114"/>
      <c r="D61" s="39"/>
      <c r="E61" s="39"/>
      <c r="F61" s="39"/>
      <c r="G61" s="39"/>
      <c r="H61" s="39"/>
      <c r="I61" s="92"/>
      <c r="J61" s="39"/>
      <c r="K61" s="39"/>
      <c r="L61" s="39"/>
      <c r="M61" s="31"/>
      <c r="N61" s="25"/>
    </row>
    <row r="62" spans="1:14" ht="18.75">
      <c r="A62" s="113"/>
      <c r="B62" s="114"/>
      <c r="C62" s="114"/>
      <c r="D62" s="39"/>
      <c r="E62" s="39"/>
      <c r="F62" s="39"/>
      <c r="G62" s="39"/>
      <c r="H62" s="39"/>
      <c r="I62" s="92"/>
      <c r="J62" s="39"/>
      <c r="K62" s="39"/>
      <c r="L62" s="39"/>
      <c r="M62" s="31"/>
      <c r="N62" s="25"/>
    </row>
    <row r="63" spans="1:14" ht="18.75">
      <c r="A63" s="113"/>
      <c r="B63" s="114"/>
      <c r="C63" s="114"/>
      <c r="D63" s="39"/>
      <c r="E63" s="39"/>
      <c r="F63" s="39"/>
      <c r="G63" s="39"/>
      <c r="H63" s="39"/>
      <c r="I63" s="92"/>
      <c r="J63" s="39"/>
      <c r="K63" s="39"/>
      <c r="L63" s="39"/>
      <c r="M63" s="31"/>
      <c r="N63" s="25"/>
    </row>
    <row r="64" spans="1:14" ht="18.75">
      <c r="A64" s="113"/>
      <c r="B64" s="114"/>
      <c r="C64" s="114"/>
      <c r="D64" s="39"/>
      <c r="E64" s="39"/>
      <c r="F64" s="39"/>
      <c r="G64" s="39"/>
      <c r="H64" s="39"/>
      <c r="I64" s="92"/>
      <c r="J64" s="39"/>
      <c r="K64" s="39"/>
      <c r="L64" s="39"/>
      <c r="M64" s="31"/>
      <c r="N64" s="25"/>
    </row>
    <row r="65" spans="1:14" ht="18.75">
      <c r="A65" s="113"/>
      <c r="B65" s="114"/>
      <c r="C65" s="114"/>
      <c r="D65" s="39"/>
      <c r="E65" s="39"/>
      <c r="F65" s="39"/>
      <c r="G65" s="39"/>
      <c r="H65" s="39"/>
      <c r="I65" s="92"/>
      <c r="J65" s="39"/>
      <c r="K65" s="39"/>
      <c r="L65" s="39"/>
      <c r="M65" s="31"/>
      <c r="N65" s="25"/>
    </row>
    <row r="66" spans="1:14" ht="18.75">
      <c r="A66" s="113"/>
      <c r="B66" s="114"/>
      <c r="C66" s="114"/>
      <c r="D66" s="39"/>
      <c r="E66" s="39"/>
      <c r="F66" s="39"/>
      <c r="G66" s="39"/>
      <c r="H66" s="39"/>
      <c r="I66" s="92"/>
      <c r="J66" s="39"/>
      <c r="K66" s="39"/>
      <c r="L66" s="39"/>
      <c r="M66" s="31"/>
      <c r="N66" s="25"/>
    </row>
    <row r="67" spans="1:14" ht="18.75">
      <c r="A67" s="113"/>
      <c r="B67" s="114"/>
      <c r="C67" s="114"/>
      <c r="D67" s="39"/>
      <c r="E67" s="39"/>
      <c r="F67" s="39"/>
      <c r="G67" s="39"/>
      <c r="H67" s="39"/>
      <c r="I67" s="92"/>
      <c r="J67" s="39"/>
      <c r="K67" s="39"/>
      <c r="L67" s="39"/>
      <c r="M67" s="31"/>
      <c r="N67" s="25"/>
    </row>
    <row r="68" spans="1:14" ht="18.75">
      <c r="A68" s="113"/>
      <c r="B68" s="114"/>
      <c r="C68" s="114"/>
      <c r="D68" s="39"/>
      <c r="E68" s="39"/>
      <c r="F68" s="39"/>
      <c r="G68" s="39"/>
      <c r="H68" s="39"/>
      <c r="I68" s="92"/>
      <c r="J68" s="39"/>
      <c r="K68" s="39"/>
      <c r="L68" s="39"/>
      <c r="M68" s="31"/>
      <c r="N68" s="25"/>
    </row>
    <row r="69" spans="1:14" ht="18.75">
      <c r="A69" s="113"/>
      <c r="B69" s="114"/>
      <c r="C69" s="114"/>
      <c r="D69" s="39"/>
      <c r="E69" s="39"/>
      <c r="F69" s="39"/>
      <c r="G69" s="39"/>
      <c r="H69" s="39"/>
      <c r="I69" s="92"/>
      <c r="J69" s="39"/>
      <c r="K69" s="39"/>
      <c r="L69" s="39"/>
      <c r="M69" s="31"/>
      <c r="N69" s="25"/>
    </row>
    <row r="70" spans="1:14" ht="18.75">
      <c r="A70" s="113"/>
      <c r="B70" s="114"/>
      <c r="C70" s="114"/>
      <c r="D70" s="39"/>
      <c r="E70" s="39"/>
      <c r="F70" s="39"/>
      <c r="G70" s="39"/>
      <c r="H70" s="39"/>
      <c r="I70" s="92"/>
      <c r="J70" s="39"/>
      <c r="K70" s="39"/>
      <c r="L70" s="39"/>
      <c r="M70" s="31"/>
      <c r="N70" s="25"/>
    </row>
    <row r="71" spans="1:14" ht="18.75">
      <c r="A71" s="113"/>
      <c r="B71" s="114"/>
      <c r="C71" s="114"/>
      <c r="D71" s="39"/>
      <c r="E71" s="39"/>
      <c r="F71" s="39"/>
      <c r="G71" s="39"/>
      <c r="H71" s="39"/>
      <c r="I71" s="92"/>
      <c r="J71" s="39"/>
      <c r="K71" s="39"/>
      <c r="L71" s="39"/>
      <c r="M71" s="31"/>
      <c r="N71" s="25"/>
    </row>
    <row r="72" spans="1:14" ht="18.75">
      <c r="A72" s="113"/>
      <c r="B72" s="114"/>
      <c r="C72" s="114"/>
      <c r="D72" s="39"/>
      <c r="E72" s="39"/>
      <c r="F72" s="39"/>
      <c r="G72" s="39"/>
      <c r="H72" s="39"/>
      <c r="I72" s="92"/>
      <c r="J72" s="39"/>
      <c r="K72" s="39"/>
      <c r="L72" s="39"/>
      <c r="M72" s="31"/>
      <c r="N72" s="25"/>
    </row>
    <row r="73" spans="1:14" ht="42.75" customHeight="1">
      <c r="A73" s="229" t="s">
        <v>126</v>
      </c>
      <c r="B73" s="230"/>
      <c r="C73" s="38" t="s">
        <v>30</v>
      </c>
      <c r="D73" s="38" t="s">
        <v>1</v>
      </c>
      <c r="E73" s="38" t="s">
        <v>2</v>
      </c>
      <c r="F73" s="38" t="s">
        <v>3</v>
      </c>
      <c r="G73" s="38" t="s">
        <v>4</v>
      </c>
      <c r="H73" s="38" t="s">
        <v>31</v>
      </c>
      <c r="I73" s="38" t="s">
        <v>32</v>
      </c>
      <c r="J73" s="38" t="s">
        <v>5</v>
      </c>
      <c r="K73" s="38" t="s">
        <v>13</v>
      </c>
      <c r="L73" s="38" t="s">
        <v>14</v>
      </c>
      <c r="M73" s="38" t="s">
        <v>12</v>
      </c>
      <c r="N73" s="38" t="s">
        <v>11</v>
      </c>
    </row>
    <row r="74" spans="1:14" ht="18.75" customHeight="1">
      <c r="A74" s="227" t="s">
        <v>97</v>
      </c>
      <c r="B74" s="228"/>
      <c r="C74" s="76"/>
      <c r="D74" s="30"/>
      <c r="E74" s="30">
        <f>SUM(E75,E76,E77,E79, E78)</f>
        <v>15</v>
      </c>
      <c r="F74" s="30">
        <f t="shared" ref="F74:L74" si="7">SUM(F75,F76,F77,F79)</f>
        <v>80</v>
      </c>
      <c r="G74" s="30">
        <f t="shared" si="7"/>
        <v>36</v>
      </c>
      <c r="H74" s="30"/>
      <c r="I74" s="30">
        <f>SUM(I75:I79)</f>
        <v>624</v>
      </c>
      <c r="J74" s="30">
        <f t="shared" si="7"/>
        <v>240</v>
      </c>
      <c r="K74" s="30">
        <f t="shared" si="7"/>
        <v>116</v>
      </c>
      <c r="L74" s="30">
        <f t="shared" si="7"/>
        <v>356</v>
      </c>
      <c r="M74" s="30">
        <f>SUM(M75:M79)</f>
        <v>0</v>
      </c>
      <c r="N74" s="34"/>
    </row>
    <row r="75" spans="1:14" ht="18.75" outlineLevel="1">
      <c r="A75" s="33" t="s">
        <v>6</v>
      </c>
      <c r="B75" s="32"/>
      <c r="C75" s="32"/>
      <c r="D75" s="31"/>
      <c r="E75" s="31">
        <v>3</v>
      </c>
      <c r="F75" s="88">
        <v>20</v>
      </c>
      <c r="G75" s="88">
        <v>9</v>
      </c>
      <c r="H75" s="90">
        <v>14</v>
      </c>
      <c r="I75" s="90">
        <f>(F75*1.5)+(G75*H75)</f>
        <v>156</v>
      </c>
      <c r="J75" s="36">
        <v>60</v>
      </c>
      <c r="K75" s="35">
        <f>SUM(F75+G75)</f>
        <v>29</v>
      </c>
      <c r="L75" s="35">
        <f>SUM(J75+K75)</f>
        <v>89</v>
      </c>
      <c r="M75" s="26"/>
      <c r="N75" s="25"/>
    </row>
    <row r="76" spans="1:14" ht="18.75">
      <c r="A76" s="33" t="s">
        <v>7</v>
      </c>
      <c r="B76" s="37"/>
      <c r="C76" s="32"/>
      <c r="D76" s="31"/>
      <c r="E76" s="31">
        <v>3</v>
      </c>
      <c r="F76" s="88">
        <v>20</v>
      </c>
      <c r="G76" s="88">
        <v>9</v>
      </c>
      <c r="H76" s="90">
        <v>14</v>
      </c>
      <c r="I76" s="90">
        <f t="shared" ref="I76:I85" si="8">(F76*1.5)+(G76*H76)</f>
        <v>156</v>
      </c>
      <c r="J76" s="36">
        <v>60</v>
      </c>
      <c r="K76" s="35">
        <f>SUM(F76+G76)</f>
        <v>29</v>
      </c>
      <c r="L76" s="35">
        <f>SUM(J76+K76)</f>
        <v>89</v>
      </c>
      <c r="M76" s="26"/>
      <c r="N76" s="25"/>
    </row>
    <row r="77" spans="1:14" ht="18.75">
      <c r="A77" s="33" t="s">
        <v>8</v>
      </c>
      <c r="B77" s="32"/>
      <c r="C77" s="32"/>
      <c r="D77" s="31"/>
      <c r="E77" s="31">
        <v>3</v>
      </c>
      <c r="F77" s="88">
        <v>20</v>
      </c>
      <c r="G77" s="88">
        <v>9</v>
      </c>
      <c r="H77" s="90">
        <v>14</v>
      </c>
      <c r="I77" s="90">
        <f t="shared" si="8"/>
        <v>156</v>
      </c>
      <c r="J77" s="36">
        <v>60</v>
      </c>
      <c r="K77" s="35">
        <f>SUM(F77+G77)</f>
        <v>29</v>
      </c>
      <c r="L77" s="35">
        <f>SUM(J77+K77)</f>
        <v>89</v>
      </c>
      <c r="M77" s="26"/>
      <c r="N77" s="25"/>
    </row>
    <row r="78" spans="1:14" ht="18.75">
      <c r="A78" s="33" t="s">
        <v>9</v>
      </c>
      <c r="B78" s="32"/>
      <c r="C78" s="32"/>
      <c r="D78" s="31"/>
      <c r="E78" s="31">
        <v>3</v>
      </c>
      <c r="F78" s="88">
        <v>20</v>
      </c>
      <c r="G78" s="88">
        <v>9</v>
      </c>
      <c r="H78" s="90"/>
      <c r="I78" s="90"/>
      <c r="J78" s="36"/>
      <c r="K78" s="35"/>
      <c r="L78" s="35"/>
      <c r="M78" s="26"/>
      <c r="N78" s="25"/>
    </row>
    <row r="79" spans="1:14" ht="18.75" outlineLevel="1">
      <c r="A79" s="33" t="s">
        <v>10</v>
      </c>
      <c r="B79" s="32"/>
      <c r="C79" s="32"/>
      <c r="D79" s="31"/>
      <c r="E79" s="31">
        <v>3</v>
      </c>
      <c r="F79" s="88">
        <v>20</v>
      </c>
      <c r="G79" s="88">
        <v>9</v>
      </c>
      <c r="H79" s="90">
        <v>14</v>
      </c>
      <c r="I79" s="90">
        <f t="shared" si="8"/>
        <v>156</v>
      </c>
      <c r="J79" s="36">
        <v>60</v>
      </c>
      <c r="K79" s="35">
        <f>SUM(F79+G79)</f>
        <v>29</v>
      </c>
      <c r="L79" s="35">
        <f>SUM(J79+K79)</f>
        <v>89</v>
      </c>
      <c r="M79" s="26"/>
      <c r="N79" s="25"/>
    </row>
    <row r="80" spans="1:14" ht="18.75" outlineLevel="1">
      <c r="A80" s="221" t="s">
        <v>96</v>
      </c>
      <c r="B80" s="221"/>
      <c r="C80" s="76"/>
      <c r="D80" s="30"/>
      <c r="E80" s="30">
        <f t="shared" ref="E80:K80" si="9">SUM(E81:E85)</f>
        <v>9</v>
      </c>
      <c r="F80" s="30">
        <f t="shared" si="9"/>
        <v>0</v>
      </c>
      <c r="G80" s="30">
        <f t="shared" si="9"/>
        <v>98</v>
      </c>
      <c r="H80" s="30"/>
      <c r="I80" s="91">
        <f>SUM(I81:I85)</f>
        <v>1514</v>
      </c>
      <c r="J80" s="30">
        <f t="shared" si="9"/>
        <v>140</v>
      </c>
      <c r="K80" s="30">
        <f t="shared" si="9"/>
        <v>98</v>
      </c>
      <c r="L80" s="30">
        <f t="shared" ref="L80:L85" si="10">SUM(J80:K80)</f>
        <v>238</v>
      </c>
      <c r="M80" s="30">
        <f>SUM(M81)</f>
        <v>0</v>
      </c>
      <c r="N80" s="34"/>
    </row>
    <row r="81" spans="1:14" ht="18.75" outlineLevel="1">
      <c r="A81" s="33" t="s">
        <v>6</v>
      </c>
      <c r="B81" s="41" t="s">
        <v>65</v>
      </c>
      <c r="C81" s="32"/>
      <c r="D81" s="31"/>
      <c r="E81" s="31">
        <v>1.5</v>
      </c>
      <c r="F81" s="88">
        <v>0</v>
      </c>
      <c r="G81" s="88">
        <v>20</v>
      </c>
      <c r="H81" s="88">
        <v>16</v>
      </c>
      <c r="I81" s="90">
        <f t="shared" si="8"/>
        <v>320</v>
      </c>
      <c r="J81" s="31">
        <v>20</v>
      </c>
      <c r="K81" s="31">
        <f>SUM(F81:G81)</f>
        <v>20</v>
      </c>
      <c r="L81" s="31">
        <f t="shared" si="10"/>
        <v>40</v>
      </c>
      <c r="M81" s="31"/>
      <c r="N81" s="25"/>
    </row>
    <row r="82" spans="1:14" ht="18.75" outlineLevel="1">
      <c r="A82" s="33" t="s">
        <v>7</v>
      </c>
      <c r="B82" s="41" t="s">
        <v>66</v>
      </c>
      <c r="C82" s="32"/>
      <c r="D82" s="31"/>
      <c r="E82" s="31">
        <v>1.5</v>
      </c>
      <c r="F82" s="88">
        <v>0</v>
      </c>
      <c r="G82" s="88">
        <v>20</v>
      </c>
      <c r="H82" s="88">
        <v>16</v>
      </c>
      <c r="I82" s="90">
        <f t="shared" si="8"/>
        <v>320</v>
      </c>
      <c r="J82" s="31">
        <v>20</v>
      </c>
      <c r="K82" s="31">
        <f>SUM(F82:G82)</f>
        <v>20</v>
      </c>
      <c r="L82" s="31">
        <f t="shared" si="10"/>
        <v>40</v>
      </c>
      <c r="M82" s="31"/>
      <c r="N82" s="25"/>
    </row>
    <row r="83" spans="1:14" ht="18.75" outlineLevel="1">
      <c r="A83" s="33" t="s">
        <v>8</v>
      </c>
      <c r="B83" s="41" t="s">
        <v>67</v>
      </c>
      <c r="C83" s="32"/>
      <c r="D83" s="31"/>
      <c r="E83" s="31">
        <v>1.5</v>
      </c>
      <c r="F83" s="88">
        <v>0</v>
      </c>
      <c r="G83" s="88">
        <v>20</v>
      </c>
      <c r="H83" s="88">
        <v>16</v>
      </c>
      <c r="I83" s="90">
        <f t="shared" si="8"/>
        <v>320</v>
      </c>
      <c r="J83" s="31">
        <v>20</v>
      </c>
      <c r="K83" s="31">
        <f>SUM(F83:G83)</f>
        <v>20</v>
      </c>
      <c r="L83" s="31">
        <f t="shared" si="10"/>
        <v>40</v>
      </c>
      <c r="M83" s="31"/>
      <c r="N83" s="25"/>
    </row>
    <row r="84" spans="1:14" ht="18.75" outlineLevel="1">
      <c r="A84" s="33" t="s">
        <v>9</v>
      </c>
      <c r="B84" s="41" t="s">
        <v>75</v>
      </c>
      <c r="C84" s="32"/>
      <c r="D84" s="31"/>
      <c r="E84" s="31">
        <v>1.5</v>
      </c>
      <c r="F84" s="88">
        <v>0</v>
      </c>
      <c r="G84" s="88">
        <v>20</v>
      </c>
      <c r="H84" s="88">
        <v>16</v>
      </c>
      <c r="I84" s="90">
        <f t="shared" si="8"/>
        <v>320</v>
      </c>
      <c r="J84" s="31">
        <v>20</v>
      </c>
      <c r="K84" s="31">
        <f>SUM(F84:G84)</f>
        <v>20</v>
      </c>
      <c r="L84" s="31">
        <f t="shared" si="10"/>
        <v>40</v>
      </c>
      <c r="M84" s="31"/>
      <c r="N84" s="25"/>
    </row>
    <row r="85" spans="1:14" ht="18.75" outlineLevel="1">
      <c r="A85" s="33" t="s">
        <v>10</v>
      </c>
      <c r="B85" s="32" t="s">
        <v>20</v>
      </c>
      <c r="C85" s="32"/>
      <c r="D85" s="31"/>
      <c r="E85" s="31">
        <v>3</v>
      </c>
      <c r="F85" s="88">
        <v>0</v>
      </c>
      <c r="G85" s="88">
        <v>18</v>
      </c>
      <c r="H85" s="88">
        <f>SUM(H86:H99)</f>
        <v>13</v>
      </c>
      <c r="I85" s="90">
        <f t="shared" si="8"/>
        <v>234</v>
      </c>
      <c r="J85" s="31">
        <v>60</v>
      </c>
      <c r="K85" s="31">
        <f>SUM(F85:G85)</f>
        <v>18</v>
      </c>
      <c r="L85" s="31">
        <f t="shared" si="10"/>
        <v>78</v>
      </c>
      <c r="M85" s="31"/>
      <c r="N85" s="25"/>
    </row>
    <row r="86" spans="1:14" ht="18.75" outlineLevel="1">
      <c r="A86" s="33"/>
      <c r="B86" s="98" t="s">
        <v>42</v>
      </c>
      <c r="C86" s="99"/>
      <c r="D86" s="31"/>
      <c r="E86" s="31"/>
      <c r="F86" s="88"/>
      <c r="G86" s="88"/>
      <c r="H86" s="88">
        <v>1</v>
      </c>
      <c r="I86" s="90"/>
      <c r="J86" s="31"/>
      <c r="K86" s="31"/>
      <c r="L86" s="31"/>
      <c r="M86" s="31"/>
      <c r="N86" s="25"/>
    </row>
    <row r="87" spans="1:14" ht="18.75" outlineLevel="1">
      <c r="A87" s="33"/>
      <c r="B87" s="98" t="s">
        <v>43</v>
      </c>
      <c r="C87" s="99"/>
      <c r="D87" s="31"/>
      <c r="E87" s="31"/>
      <c r="F87" s="88"/>
      <c r="G87" s="88"/>
      <c r="H87" s="88">
        <v>1</v>
      </c>
      <c r="I87" s="90"/>
      <c r="J87" s="31"/>
      <c r="K87" s="31"/>
      <c r="L87" s="31"/>
      <c r="M87" s="31"/>
      <c r="N87" s="25"/>
    </row>
    <row r="88" spans="1:14" ht="18.75" outlineLevel="1">
      <c r="A88" s="33"/>
      <c r="B88" s="98" t="s">
        <v>44</v>
      </c>
      <c r="C88" s="99"/>
      <c r="D88" s="31"/>
      <c r="E88" s="31"/>
      <c r="F88" s="88"/>
      <c r="G88" s="88"/>
      <c r="H88" s="88">
        <v>1</v>
      </c>
      <c r="I88" s="90"/>
      <c r="J88" s="31"/>
      <c r="K88" s="31"/>
      <c r="L88" s="31"/>
      <c r="M88" s="31"/>
      <c r="N88" s="25"/>
    </row>
    <row r="89" spans="1:14" ht="18.75" outlineLevel="1">
      <c r="A89" s="33"/>
      <c r="B89" s="98" t="s">
        <v>45</v>
      </c>
      <c r="C89" s="99"/>
      <c r="D89" s="31"/>
      <c r="E89" s="31"/>
      <c r="F89" s="88"/>
      <c r="G89" s="88"/>
      <c r="H89" s="88">
        <v>1</v>
      </c>
      <c r="I89" s="90"/>
      <c r="J89" s="31"/>
      <c r="K89" s="31"/>
      <c r="L89" s="31"/>
      <c r="M89" s="31"/>
      <c r="N89" s="25"/>
    </row>
    <row r="90" spans="1:14" ht="18.75" outlineLevel="1">
      <c r="A90" s="33"/>
      <c r="B90" s="98" t="s">
        <v>46</v>
      </c>
      <c r="C90" s="99"/>
      <c r="D90" s="31"/>
      <c r="E90" s="31"/>
      <c r="F90" s="88"/>
      <c r="G90" s="88"/>
      <c r="H90" s="88">
        <v>1</v>
      </c>
      <c r="I90" s="90"/>
      <c r="J90" s="31"/>
      <c r="K90" s="31"/>
      <c r="L90" s="31"/>
      <c r="M90" s="31"/>
      <c r="N90" s="25"/>
    </row>
    <row r="91" spans="1:14" ht="18.75" outlineLevel="1">
      <c r="A91" s="33"/>
      <c r="B91" s="98" t="s">
        <v>47</v>
      </c>
      <c r="C91" s="99"/>
      <c r="D91" s="31"/>
      <c r="E91" s="31"/>
      <c r="F91" s="88"/>
      <c r="G91" s="88"/>
      <c r="H91" s="88">
        <v>0</v>
      </c>
      <c r="I91" s="90"/>
      <c r="J91" s="31"/>
      <c r="K91" s="31"/>
      <c r="L91" s="31"/>
      <c r="M91" s="31"/>
      <c r="N91" s="25"/>
    </row>
    <row r="92" spans="1:14" ht="18.75" outlineLevel="1">
      <c r="A92" s="33"/>
      <c r="B92" s="98" t="s">
        <v>48</v>
      </c>
      <c r="C92" s="99"/>
      <c r="D92" s="31"/>
      <c r="E92" s="31"/>
      <c r="F92" s="88"/>
      <c r="G92" s="88"/>
      <c r="H92" s="88">
        <v>0</v>
      </c>
      <c r="I92" s="90"/>
      <c r="J92" s="31"/>
      <c r="K92" s="31"/>
      <c r="L92" s="31"/>
      <c r="M92" s="31"/>
      <c r="N92" s="25"/>
    </row>
    <row r="93" spans="1:14" ht="18.75" outlineLevel="1">
      <c r="A93" s="33"/>
      <c r="B93" s="98" t="s">
        <v>49</v>
      </c>
      <c r="C93" s="99"/>
      <c r="D93" s="31"/>
      <c r="E93" s="31"/>
      <c r="F93" s="88"/>
      <c r="G93" s="88"/>
      <c r="H93" s="88">
        <v>0</v>
      </c>
      <c r="I93" s="90"/>
      <c r="J93" s="31"/>
      <c r="K93" s="31"/>
      <c r="L93" s="31"/>
      <c r="M93" s="31"/>
      <c r="N93" s="25"/>
    </row>
    <row r="94" spans="1:14" ht="18.75" outlineLevel="1">
      <c r="A94" s="33"/>
      <c r="B94" s="100" t="s">
        <v>50</v>
      </c>
      <c r="C94" s="99"/>
      <c r="D94" s="31"/>
      <c r="E94" s="31"/>
      <c r="F94" s="88"/>
      <c r="G94" s="88"/>
      <c r="H94" s="88">
        <v>3</v>
      </c>
      <c r="I94" s="90"/>
      <c r="J94" s="31"/>
      <c r="K94" s="31"/>
      <c r="L94" s="31"/>
      <c r="M94" s="31"/>
      <c r="N94" s="25"/>
    </row>
    <row r="95" spans="1:14" ht="18.75" outlineLevel="1">
      <c r="A95" s="33"/>
      <c r="B95" s="98" t="s">
        <v>51</v>
      </c>
      <c r="C95" s="99"/>
      <c r="D95" s="31"/>
      <c r="E95" s="31"/>
      <c r="F95" s="88"/>
      <c r="G95" s="88"/>
      <c r="H95" s="88">
        <v>1</v>
      </c>
      <c r="I95" s="90"/>
      <c r="J95" s="31"/>
      <c r="K95" s="31"/>
      <c r="L95" s="31"/>
      <c r="M95" s="31"/>
      <c r="N95" s="25"/>
    </row>
    <row r="96" spans="1:14" ht="18.75" outlineLevel="1">
      <c r="A96" s="33"/>
      <c r="B96" s="98" t="s">
        <v>52</v>
      </c>
      <c r="C96" s="99"/>
      <c r="D96" s="31"/>
      <c r="E96" s="31"/>
      <c r="F96" s="88"/>
      <c r="G96" s="88"/>
      <c r="H96" s="88">
        <v>0</v>
      </c>
      <c r="I96" s="90"/>
      <c r="J96" s="31"/>
      <c r="K96" s="31"/>
      <c r="L96" s="31"/>
      <c r="M96" s="31"/>
      <c r="N96" s="25"/>
    </row>
    <row r="97" spans="1:14" ht="18.75" outlineLevel="1">
      <c r="A97" s="33"/>
      <c r="B97" s="98" t="s">
        <v>53</v>
      </c>
      <c r="C97" s="99"/>
      <c r="D97" s="31"/>
      <c r="E97" s="31"/>
      <c r="F97" s="88"/>
      <c r="G97" s="88"/>
      <c r="H97" s="88">
        <v>1</v>
      </c>
      <c r="I97" s="90"/>
      <c r="J97" s="31"/>
      <c r="K97" s="31"/>
      <c r="L97" s="31"/>
      <c r="M97" s="31"/>
      <c r="N97" s="25"/>
    </row>
    <row r="98" spans="1:14" ht="18.75" outlineLevel="1">
      <c r="A98" s="33"/>
      <c r="B98" s="100" t="s">
        <v>54</v>
      </c>
      <c r="C98" s="99"/>
      <c r="D98" s="31"/>
      <c r="E98" s="31"/>
      <c r="F98" s="88"/>
      <c r="G98" s="88"/>
      <c r="H98" s="88">
        <v>1</v>
      </c>
      <c r="I98" s="90"/>
      <c r="J98" s="31"/>
      <c r="K98" s="31"/>
      <c r="L98" s="31"/>
      <c r="M98" s="31"/>
      <c r="N98" s="25"/>
    </row>
    <row r="99" spans="1:14" ht="18.75" outlineLevel="1">
      <c r="A99" s="33"/>
      <c r="B99" s="98" t="s">
        <v>55</v>
      </c>
      <c r="C99" s="99"/>
      <c r="D99" s="31"/>
      <c r="E99" s="31"/>
      <c r="F99" s="88"/>
      <c r="G99" s="88"/>
      <c r="H99" s="88">
        <v>2</v>
      </c>
      <c r="I99" s="90"/>
      <c r="J99" s="31"/>
      <c r="K99" s="31"/>
      <c r="L99" s="31"/>
      <c r="M99" s="31"/>
      <c r="N99" s="25"/>
    </row>
    <row r="100" spans="1:14" ht="18.75" outlineLevel="1">
      <c r="A100" s="221" t="s">
        <v>19</v>
      </c>
      <c r="B100" s="221"/>
      <c r="C100" s="128"/>
      <c r="D100" s="30"/>
      <c r="E100" s="30">
        <f t="shared" ref="E100:L100" si="11">E101</f>
        <v>3</v>
      </c>
      <c r="F100" s="30">
        <f t="shared" si="11"/>
        <v>0</v>
      </c>
      <c r="G100" s="30">
        <f t="shared" si="11"/>
        <v>18</v>
      </c>
      <c r="H100" s="30"/>
      <c r="I100" s="30">
        <f>I101</f>
        <v>324</v>
      </c>
      <c r="J100" s="30">
        <f t="shared" si="11"/>
        <v>60</v>
      </c>
      <c r="K100" s="30">
        <f t="shared" si="11"/>
        <v>18</v>
      </c>
      <c r="L100" s="30">
        <f t="shared" si="11"/>
        <v>78</v>
      </c>
      <c r="M100" s="30">
        <f>SUM(M101)</f>
        <v>0</v>
      </c>
      <c r="N100" s="29"/>
    </row>
    <row r="101" spans="1:14" ht="18.75">
      <c r="A101" s="28" t="s">
        <v>6</v>
      </c>
      <c r="B101" s="25" t="s">
        <v>88</v>
      </c>
      <c r="C101" s="32"/>
      <c r="D101" s="26"/>
      <c r="E101" s="26">
        <v>3</v>
      </c>
      <c r="F101" s="89">
        <v>0</v>
      </c>
      <c r="G101" s="89">
        <v>18</v>
      </c>
      <c r="H101" s="89">
        <f>H102+H103</f>
        <v>18</v>
      </c>
      <c r="I101" s="90">
        <f>H101*G101</f>
        <v>324</v>
      </c>
      <c r="J101" s="26">
        <v>60</v>
      </c>
      <c r="K101" s="26">
        <f>SUM(F101+G101)</f>
        <v>18</v>
      </c>
      <c r="L101" s="26">
        <f>SUM(J101+K101)</f>
        <v>78</v>
      </c>
      <c r="M101" s="26"/>
      <c r="N101" s="25"/>
    </row>
    <row r="102" spans="1:14" ht="18.75">
      <c r="A102" s="40"/>
      <c r="B102" s="40" t="s">
        <v>68</v>
      </c>
      <c r="C102" s="41"/>
      <c r="D102" s="26"/>
      <c r="E102" s="26"/>
      <c r="F102" s="89"/>
      <c r="G102" s="89"/>
      <c r="H102" s="89">
        <v>14</v>
      </c>
      <c r="I102" s="90"/>
      <c r="J102" s="26"/>
      <c r="K102" s="26"/>
      <c r="L102" s="26"/>
      <c r="M102" s="26"/>
      <c r="N102" s="25"/>
    </row>
    <row r="103" spans="1:14" ht="18.75">
      <c r="A103" s="40"/>
      <c r="B103" s="40" t="s">
        <v>69</v>
      </c>
      <c r="C103" s="41"/>
      <c r="D103" s="26"/>
      <c r="E103" s="26"/>
      <c r="F103" s="89"/>
      <c r="G103" s="89"/>
      <c r="H103" s="89">
        <v>4</v>
      </c>
      <c r="I103" s="90"/>
      <c r="J103" s="26"/>
      <c r="K103" s="26"/>
      <c r="L103" s="26"/>
      <c r="M103" s="26"/>
      <c r="N103" s="25"/>
    </row>
    <row r="104" spans="1:14" ht="18.75">
      <c r="A104" s="40"/>
      <c r="B104" s="40" t="s">
        <v>70</v>
      </c>
      <c r="C104" s="41"/>
      <c r="D104" s="26"/>
      <c r="E104" s="26"/>
      <c r="F104" s="89"/>
      <c r="G104" s="89"/>
      <c r="H104" s="89"/>
      <c r="I104" s="90"/>
      <c r="J104" s="26"/>
      <c r="K104" s="26"/>
      <c r="L104" s="26"/>
      <c r="M104" s="26"/>
      <c r="N104" s="25"/>
    </row>
    <row r="105" spans="1:14" ht="18.75">
      <c r="A105" s="40"/>
      <c r="B105" s="5" t="s">
        <v>57</v>
      </c>
      <c r="C105" s="41"/>
      <c r="D105" s="26"/>
      <c r="E105" s="26"/>
      <c r="F105" s="89"/>
      <c r="G105" s="89"/>
      <c r="H105" s="89"/>
      <c r="I105" s="90"/>
      <c r="J105" s="26"/>
      <c r="K105" s="26"/>
      <c r="L105" s="26"/>
      <c r="M105" s="26"/>
      <c r="N105" s="25"/>
    </row>
    <row r="106" spans="1:14" ht="18.75" outlineLevel="1">
      <c r="A106" s="221" t="s">
        <v>98</v>
      </c>
      <c r="B106" s="221"/>
      <c r="C106" s="76"/>
      <c r="D106" s="30"/>
      <c r="E106" s="30">
        <f t="shared" ref="E106:L106" si="12">E108</f>
        <v>1.5</v>
      </c>
      <c r="F106" s="30">
        <f t="shared" si="12"/>
        <v>18</v>
      </c>
      <c r="G106" s="30">
        <f t="shared" si="12"/>
        <v>0</v>
      </c>
      <c r="H106" s="30"/>
      <c r="I106" s="30">
        <f>I108</f>
        <v>27</v>
      </c>
      <c r="J106" s="30">
        <f t="shared" si="12"/>
        <v>60</v>
      </c>
      <c r="K106" s="30">
        <f t="shared" si="12"/>
        <v>18</v>
      </c>
      <c r="L106" s="30">
        <f t="shared" si="12"/>
        <v>78</v>
      </c>
      <c r="M106" s="30">
        <f>SUM(M111)</f>
        <v>0</v>
      </c>
      <c r="N106" s="29"/>
    </row>
    <row r="107" spans="1:14" s="140" customFormat="1" ht="18.75" outlineLevel="1">
      <c r="A107" s="135" t="s">
        <v>6</v>
      </c>
      <c r="B107" s="141" t="s">
        <v>100</v>
      </c>
      <c r="C107" s="135"/>
      <c r="D107" s="136"/>
      <c r="E107" s="136">
        <v>1.5</v>
      </c>
      <c r="F107" s="137">
        <v>8</v>
      </c>
      <c r="G107" s="137">
        <v>6</v>
      </c>
      <c r="H107" s="136"/>
      <c r="I107" s="138"/>
      <c r="J107" s="136"/>
      <c r="K107" s="136"/>
      <c r="L107" s="136"/>
      <c r="M107" s="136"/>
      <c r="N107" s="139"/>
    </row>
    <row r="108" spans="1:14" ht="18.75">
      <c r="A108" s="134" t="s">
        <v>7</v>
      </c>
      <c r="B108" s="74" t="s">
        <v>99</v>
      </c>
      <c r="C108" s="40"/>
      <c r="D108" s="26"/>
      <c r="E108" s="26">
        <v>1.5</v>
      </c>
      <c r="F108" s="97">
        <v>18</v>
      </c>
      <c r="G108" s="89">
        <v>0</v>
      </c>
      <c r="H108" s="89">
        <v>0</v>
      </c>
      <c r="I108" s="90">
        <f>(F108*1.5)+(G108*H108)</f>
        <v>27</v>
      </c>
      <c r="J108" s="26">
        <v>60</v>
      </c>
      <c r="K108" s="26">
        <f>SUM(F108+G108)</f>
        <v>18</v>
      </c>
      <c r="L108" s="26">
        <f>SUM(J108+K108)</f>
        <v>78</v>
      </c>
      <c r="M108" s="26"/>
      <c r="N108" s="25"/>
    </row>
    <row r="109" spans="1:14" ht="18.75" outlineLevel="1">
      <c r="A109" s="221"/>
      <c r="B109" s="221"/>
      <c r="C109" s="76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29"/>
    </row>
    <row r="110" spans="1:14" ht="18.75">
      <c r="A110" s="28"/>
      <c r="B110" s="25"/>
      <c r="C110" s="32"/>
      <c r="D110" s="26"/>
      <c r="E110" s="26"/>
      <c r="F110" s="89"/>
      <c r="G110" s="89"/>
      <c r="H110" s="89"/>
      <c r="I110" s="90"/>
      <c r="J110" s="26"/>
      <c r="K110" s="26"/>
      <c r="L110" s="26"/>
      <c r="M110" s="26"/>
      <c r="N110" s="25"/>
    </row>
    <row r="111" spans="1:14" ht="18.75" hidden="1" outlineLevel="1">
      <c r="A111" s="24"/>
      <c r="B111" s="23"/>
      <c r="C111" s="23"/>
      <c r="D111" s="22"/>
      <c r="E111" s="22">
        <f>SUM(E100,E80,E74)</f>
        <v>27</v>
      </c>
      <c r="F111" s="22">
        <f>SUM(F80,F74)</f>
        <v>80</v>
      </c>
      <c r="G111" s="22">
        <f>SUM(G80,G74)</f>
        <v>134</v>
      </c>
      <c r="H111" s="22"/>
      <c r="I111" s="22"/>
      <c r="J111" s="22">
        <f>SUM(G100,J80,J74)</f>
        <v>398</v>
      </c>
      <c r="K111" s="22"/>
      <c r="L111" s="22">
        <f>SUM(K100,L80,L74)</f>
        <v>612</v>
      </c>
      <c r="M111" s="21"/>
      <c r="N111" s="20"/>
    </row>
    <row r="112" spans="1:14" ht="18.75" outlineLevel="1">
      <c r="A112" s="232" t="s">
        <v>18</v>
      </c>
      <c r="B112" s="232"/>
      <c r="C112" s="77"/>
      <c r="D112" s="19"/>
      <c r="E112" s="19">
        <f>E74+E80+E100+E106+E109</f>
        <v>28.5</v>
      </c>
      <c r="F112" s="19">
        <f>F74+F80+F100+F106+F109</f>
        <v>98</v>
      </c>
      <c r="G112" s="19">
        <f>G74+G80+G100+G106+G109</f>
        <v>152</v>
      </c>
      <c r="H112" s="19"/>
      <c r="I112" s="86">
        <f>SUM(I74,I80,I100,I106,I109)</f>
        <v>2489</v>
      </c>
      <c r="J112" s="19">
        <f>J74+J80+J100+J106+J109</f>
        <v>500</v>
      </c>
      <c r="K112" s="19">
        <f>K74+K80+K100+K106+K109</f>
        <v>250</v>
      </c>
      <c r="L112" s="19">
        <f>L74+L80+L100+L106+L109</f>
        <v>750</v>
      </c>
    </row>
    <row r="113" spans="1:12" ht="18.75" outlineLevel="1">
      <c r="A113" s="233" t="s">
        <v>15</v>
      </c>
      <c r="B113" s="234"/>
      <c r="C113" s="93"/>
      <c r="D113" s="94" t="e">
        <f>D52+D112</f>
        <v>#REF!</v>
      </c>
      <c r="E113" s="94" t="e">
        <f>E52+E112</f>
        <v>#REF!</v>
      </c>
      <c r="F113" s="94" t="e">
        <f>F52+F112</f>
        <v>#REF!</v>
      </c>
      <c r="G113" s="94" t="e">
        <f>G52+G112</f>
        <v>#REF!</v>
      </c>
      <c r="H113" s="94"/>
      <c r="I113" s="94" t="e">
        <f>SUM(I52+I112)</f>
        <v>#REF!</v>
      </c>
      <c r="J113" s="94" t="e">
        <f>J52+J112</f>
        <v>#REF!</v>
      </c>
      <c r="K113" s="94" t="e">
        <f>K52+K112</f>
        <v>#REF!</v>
      </c>
      <c r="L113" s="94" t="e">
        <f>L52+L112</f>
        <v>#REF!</v>
      </c>
    </row>
    <row r="114" spans="1:12" ht="15.75" customHeight="1" outlineLevel="1"/>
    <row r="115" spans="1:12"/>
    <row r="116" spans="1:12" s="18" customFormat="1"/>
    <row r="117" spans="1:12" ht="16.5" customHeight="1"/>
    <row r="118" spans="1:12" outlineLevel="1"/>
    <row r="119" spans="1:12" ht="15.75" customHeight="1" outlineLevel="1"/>
    <row r="120" spans="1:12" ht="15.75" customHeight="1" outlineLevel="1"/>
    <row r="121" spans="1:12" outlineLevel="1"/>
    <row r="122" spans="1:12" outlineLevel="1"/>
    <row r="123" spans="1:12" outlineLevel="1"/>
    <row r="124" spans="1:12" outlineLevel="1"/>
    <row r="125" spans="1:12" outlineLevel="1"/>
    <row r="126" spans="1:12" ht="15.75" customHeight="1" outlineLevel="1"/>
    <row r="127" spans="1:12"/>
    <row r="128" spans="1:12" ht="15.75" customHeight="1" outlineLevel="1"/>
    <row r="129" ht="17.100000000000001" customHeight="1"/>
    <row r="130" ht="15.75" customHeight="1" outlineLevel="1"/>
    <row r="131" ht="17.100000000000001" customHeight="1"/>
    <row r="132" outlineLevel="1"/>
    <row r="133"/>
    <row r="134" ht="15.75" customHeight="1"/>
    <row r="135" outlineLevel="1"/>
    <row r="136" outlineLevel="1"/>
    <row r="137" outlineLevel="1"/>
    <row r="138" outlineLevel="1"/>
    <row r="139" s="18" customFormat="1" ht="15.75" customHeight="1"/>
    <row r="140"/>
    <row r="141" outlineLevel="1"/>
    <row r="142" outlineLevel="1"/>
    <row r="143" outlineLevel="1"/>
    <row r="144" outlineLevel="1"/>
    <row r="145" spans="1:14"/>
    <row r="146" spans="1:14" s="18" customFormat="1" ht="15.75" customHeight="1"/>
    <row r="147" spans="1:14"/>
    <row r="148" spans="1:14" s="18" customFormat="1" ht="15.75" customHeight="1"/>
    <row r="149" spans="1:14"/>
    <row r="150" spans="1:14" s="18" customFormat="1" ht="15.75" customHeight="1"/>
    <row r="151" spans="1:14"/>
    <row r="152" spans="1:14" outlineLevel="1"/>
    <row r="153" spans="1:14" outlineLevel="1"/>
    <row r="154" spans="1:14" s="17" customFormat="1" ht="47.25" outlineLevel="1">
      <c r="A154" s="15"/>
      <c r="B154" s="1"/>
      <c r="C154" s="1"/>
      <c r="D154" s="65"/>
      <c r="E154" s="65"/>
      <c r="F154" s="65"/>
      <c r="G154" s="65"/>
      <c r="H154" s="65"/>
      <c r="I154" s="65"/>
      <c r="J154" s="65"/>
      <c r="K154" s="66"/>
      <c r="L154" s="66"/>
      <c r="M154" s="4" t="s">
        <v>12</v>
      </c>
      <c r="N154"/>
    </row>
    <row r="155" spans="1:14">
      <c r="J155" s="220"/>
      <c r="K155" s="220"/>
      <c r="L155" s="220"/>
      <c r="M155" s="13"/>
      <c r="N155" s="12" t="s">
        <v>16</v>
      </c>
    </row>
    <row r="156" spans="1:14">
      <c r="E156" s="67"/>
      <c r="J156" s="15"/>
      <c r="K156" s="15"/>
      <c r="L156" s="15"/>
      <c r="M156" s="16" t="e">
        <f>SUM(#REF!)</f>
        <v>#REF!</v>
      </c>
      <c r="N156" s="11">
        <v>0</v>
      </c>
    </row>
    <row r="157" spans="1:14">
      <c r="E157" s="67"/>
      <c r="J157" s="15"/>
      <c r="K157" s="15"/>
      <c r="L157" s="15"/>
      <c r="M157" s="16" t="e">
        <f>SUM(#REF!)</f>
        <v>#REF!</v>
      </c>
      <c r="N157" s="11">
        <v>0</v>
      </c>
    </row>
    <row r="158" spans="1:14">
      <c r="E158" s="67"/>
      <c r="J158" s="15"/>
      <c r="K158" s="68"/>
      <c r="L158" s="15"/>
      <c r="M158" s="16" t="e">
        <f>SUM(#REF!)</f>
        <v>#REF!</v>
      </c>
      <c r="N158" s="10">
        <v>0</v>
      </c>
    </row>
    <row r="159" spans="1:14">
      <c r="E159" s="69"/>
      <c r="F159" s="70"/>
      <c r="G159" s="71"/>
      <c r="H159" s="71"/>
      <c r="I159" s="71"/>
      <c r="J159" s="72"/>
      <c r="K159" s="72"/>
      <c r="L159" s="72"/>
      <c r="M159" s="9" t="e">
        <f>M158/K158</f>
        <v>#REF!</v>
      </c>
      <c r="N159" s="8">
        <v>0</v>
      </c>
    </row>
    <row r="160" spans="1:14">
      <c r="E160" s="220"/>
      <c r="F160" s="220"/>
      <c r="G160" s="220"/>
      <c r="H160" s="220"/>
      <c r="I160" s="220"/>
      <c r="J160" s="220"/>
      <c r="K160" s="7"/>
      <c r="L160" s="7"/>
      <c r="M160" s="7"/>
    </row>
    <row r="161" spans="5:13">
      <c r="E161" s="231"/>
      <c r="F161" s="231"/>
      <c r="G161" s="231"/>
      <c r="H161" s="231"/>
      <c r="I161" s="231"/>
      <c r="J161" s="231"/>
      <c r="K161" s="231"/>
      <c r="L161" s="231"/>
      <c r="M161" s="6"/>
    </row>
    <row r="162" spans="5:13"/>
    <row r="163" spans="5:13" ht="15.75" customHeight="1"/>
    <row r="164" spans="5:13" ht="15.75" customHeight="1"/>
    <row r="165" spans="5:13"/>
    <row r="166" spans="5:13"/>
    <row r="167" spans="5:13"/>
    <row r="168" spans="5:13"/>
    <row r="169" spans="5:13"/>
    <row r="170" spans="5:13"/>
    <row r="171" spans="5:13"/>
    <row r="172" spans="5:13"/>
    <row r="173" spans="5:13"/>
    <row r="174" spans="5:13"/>
    <row r="175" spans="5:13"/>
    <row r="176" spans="5:13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</sheetData>
  <mergeCells count="22">
    <mergeCell ref="E161:L161"/>
    <mergeCell ref="E160:J160"/>
    <mergeCell ref="A112:B112"/>
    <mergeCell ref="A113:B113"/>
    <mergeCell ref="A106:B106"/>
    <mergeCell ref="A109:B109"/>
    <mergeCell ref="A46:A47"/>
    <mergeCell ref="A1:N1"/>
    <mergeCell ref="A2:B2"/>
    <mergeCell ref="J155:L155"/>
    <mergeCell ref="A80:B80"/>
    <mergeCell ref="A4:N4"/>
    <mergeCell ref="A5:B5"/>
    <mergeCell ref="A6:B6"/>
    <mergeCell ref="A12:B12"/>
    <mergeCell ref="D2:J2"/>
    <mergeCell ref="A100:B100"/>
    <mergeCell ref="A45:B45"/>
    <mergeCell ref="A52:B52"/>
    <mergeCell ref="A39:B39"/>
    <mergeCell ref="A74:B74"/>
    <mergeCell ref="A73:B73"/>
  </mergeCells>
  <conditionalFormatting sqref="K160:M160">
    <cfRule type="cellIs" dxfId="3" priority="2" operator="lessThan">
      <formula>0</formula>
    </cfRule>
    <cfRule type="cellIs" dxfId="2" priority="3" operator="greaterThan">
      <formula>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3" fitToHeight="0" orientation="landscape" r:id="rId1"/>
  <rowBreaks count="1" manualBreakCount="1">
    <brk id="7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topLeftCell="A67" zoomScale="80" zoomScaleNormal="80" workbookViewId="0">
      <selection activeCell="T29" sqref="T29"/>
    </sheetView>
  </sheetViews>
  <sheetFormatPr baseColWidth="10" defaultRowHeight="15.75" outlineLevelRow="1"/>
  <cols>
    <col min="1" max="1" width="4.25" bestFit="1" customWidth="1"/>
    <col min="2" max="2" width="48.75" bestFit="1" customWidth="1"/>
    <col min="3" max="3" width="21.25" customWidth="1"/>
    <col min="4" max="4" width="18.5" customWidth="1"/>
    <col min="5" max="5" width="5" bestFit="1" customWidth="1"/>
    <col min="6" max="6" width="4.25" bestFit="1" customWidth="1"/>
    <col min="7" max="7" width="5" bestFit="1" customWidth="1"/>
    <col min="8" max="8" width="5" customWidth="1"/>
    <col min="9" max="9" width="5.75" bestFit="1" customWidth="1"/>
    <col min="10" max="10" width="11.25" customWidth="1"/>
    <col min="11" max="11" width="10.125" customWidth="1"/>
    <col min="12" max="12" width="11.75" customWidth="1"/>
    <col min="13" max="13" width="0" hidden="1" customWidth="1"/>
    <col min="14" max="14" width="80.25" hidden="1" customWidth="1"/>
  </cols>
  <sheetData>
    <row r="1" spans="1:19" ht="31.5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1"/>
      <c r="P1" s="1"/>
      <c r="Q1" s="1"/>
      <c r="R1" s="1"/>
    </row>
    <row r="2" spans="1:19" ht="47.25" customHeight="1" outlineLevel="1">
      <c r="A2" s="64" t="s">
        <v>0</v>
      </c>
      <c r="B2" s="64"/>
      <c r="C2" s="85" t="s">
        <v>23</v>
      </c>
      <c r="D2" s="85"/>
      <c r="E2" s="85"/>
      <c r="F2" s="85"/>
      <c r="G2" s="85"/>
      <c r="H2" s="85"/>
      <c r="I2" s="85"/>
      <c r="J2" s="85"/>
      <c r="K2" s="235"/>
      <c r="L2" s="235"/>
      <c r="M2" s="45"/>
      <c r="N2" s="44"/>
    </row>
    <row r="3" spans="1:19" ht="18.75" outlineLevel="1">
      <c r="A3" s="64"/>
      <c r="B3" s="64" t="s">
        <v>127</v>
      </c>
      <c r="C3" s="85"/>
      <c r="D3" s="85"/>
      <c r="E3" s="85"/>
      <c r="F3" s="85"/>
      <c r="G3" s="85"/>
      <c r="H3" s="85"/>
      <c r="I3" s="85"/>
      <c r="J3" s="85"/>
      <c r="K3" s="107"/>
      <c r="L3" s="107"/>
      <c r="M3" s="45"/>
      <c r="N3" s="44"/>
    </row>
    <row r="4" spans="1:19">
      <c r="A4" s="242" t="s">
        <v>29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4"/>
    </row>
    <row r="5" spans="1:19" ht="33.75" customHeight="1">
      <c r="A5" s="245" t="s">
        <v>128</v>
      </c>
      <c r="B5" s="246"/>
      <c r="C5" s="79" t="s">
        <v>30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34</v>
      </c>
      <c r="I5" s="59" t="s">
        <v>35</v>
      </c>
      <c r="J5" s="59" t="s">
        <v>5</v>
      </c>
      <c r="K5" s="59" t="s">
        <v>13</v>
      </c>
      <c r="L5" s="59" t="s">
        <v>14</v>
      </c>
      <c r="M5" s="59" t="s">
        <v>12</v>
      </c>
      <c r="N5" s="59" t="s">
        <v>11</v>
      </c>
    </row>
    <row r="6" spans="1:19">
      <c r="A6" s="240" t="s">
        <v>101</v>
      </c>
      <c r="B6" s="241"/>
      <c r="C6" s="78"/>
      <c r="D6" s="57"/>
      <c r="E6" s="57">
        <f>SUM(E7:E11)</f>
        <v>15</v>
      </c>
      <c r="F6" s="57"/>
      <c r="G6" s="57"/>
      <c r="H6" s="57"/>
      <c r="I6" s="57" t="e">
        <f>SUM(I7:I11)</f>
        <v>#VALUE!</v>
      </c>
      <c r="J6" s="57">
        <f>SUM(J7:J11)</f>
        <v>231</v>
      </c>
      <c r="K6" s="57">
        <f>SUM(K7:K11)</f>
        <v>128</v>
      </c>
      <c r="L6" s="57">
        <f t="shared" ref="L6:L17" si="0">SUM(J6:K6)</f>
        <v>359</v>
      </c>
      <c r="M6" s="57" t="e">
        <f>SUM(#REF!,M11,M9,#REF!,M8,M7)</f>
        <v>#REF!</v>
      </c>
      <c r="N6" s="56"/>
    </row>
    <row r="7" spans="1:19" ht="21" customHeight="1">
      <c r="A7" s="55" t="s">
        <v>6</v>
      </c>
      <c r="B7" s="63"/>
      <c r="C7" s="63"/>
      <c r="D7" s="53"/>
      <c r="E7" s="53">
        <v>3</v>
      </c>
      <c r="F7" s="95">
        <v>20</v>
      </c>
      <c r="G7" s="95">
        <v>12</v>
      </c>
      <c r="H7" s="95">
        <v>11</v>
      </c>
      <c r="I7" s="95"/>
      <c r="J7" s="53">
        <v>58</v>
      </c>
      <c r="K7" s="53">
        <f>SUM(F7:G7)</f>
        <v>32</v>
      </c>
      <c r="L7" s="53">
        <f t="shared" si="0"/>
        <v>90</v>
      </c>
      <c r="M7" s="52"/>
      <c r="N7" s="51"/>
    </row>
    <row r="8" spans="1:19" ht="21" customHeight="1">
      <c r="A8" s="55" t="s">
        <v>7</v>
      </c>
      <c r="B8" s="54"/>
      <c r="C8" s="63"/>
      <c r="D8" s="53"/>
      <c r="E8" s="53">
        <v>3</v>
      </c>
      <c r="F8" s="95">
        <v>20</v>
      </c>
      <c r="G8" s="95">
        <v>12</v>
      </c>
      <c r="H8" s="95">
        <v>11</v>
      </c>
      <c r="I8" s="95"/>
      <c r="J8" s="53">
        <v>58</v>
      </c>
      <c r="K8" s="53">
        <f>SUM(F8:G8)</f>
        <v>32</v>
      </c>
      <c r="L8" s="53">
        <f t="shared" si="0"/>
        <v>90</v>
      </c>
      <c r="M8" s="52"/>
      <c r="N8" s="51"/>
    </row>
    <row r="9" spans="1:19" ht="21" customHeight="1">
      <c r="A9" s="55" t="s">
        <v>8</v>
      </c>
      <c r="B9" s="54"/>
      <c r="C9" s="63"/>
      <c r="D9" s="53"/>
      <c r="E9" s="53">
        <v>3</v>
      </c>
      <c r="F9" s="95">
        <v>20</v>
      </c>
      <c r="G9" s="95">
        <v>12</v>
      </c>
      <c r="H9" s="95">
        <v>11</v>
      </c>
      <c r="I9" s="95"/>
      <c r="J9" s="53">
        <v>58</v>
      </c>
      <c r="K9" s="53">
        <f>SUM(F9:G9)</f>
        <v>32</v>
      </c>
      <c r="L9" s="53">
        <f t="shared" si="0"/>
        <v>90</v>
      </c>
      <c r="M9" s="52"/>
      <c r="N9" s="51"/>
    </row>
    <row r="10" spans="1:19" ht="21" customHeight="1">
      <c r="A10" s="55" t="s">
        <v>9</v>
      </c>
      <c r="B10" s="54"/>
      <c r="C10" s="63"/>
      <c r="D10" s="53"/>
      <c r="E10" s="53">
        <v>3</v>
      </c>
      <c r="F10" s="95">
        <v>20</v>
      </c>
      <c r="G10" s="95">
        <v>12</v>
      </c>
      <c r="H10" s="95">
        <v>11</v>
      </c>
      <c r="I10" s="95"/>
      <c r="J10" s="53"/>
      <c r="K10" s="53">
        <v>32</v>
      </c>
      <c r="L10" s="53"/>
      <c r="M10" s="52"/>
      <c r="N10" s="51"/>
    </row>
    <row r="11" spans="1:19" ht="21" customHeight="1">
      <c r="A11" s="142" t="s">
        <v>10</v>
      </c>
      <c r="B11" s="143" t="s">
        <v>170</v>
      </c>
      <c r="C11" s="144"/>
      <c r="D11" s="145"/>
      <c r="E11" s="145">
        <v>3</v>
      </c>
      <c r="F11" s="146" t="s">
        <v>37</v>
      </c>
      <c r="G11" s="146" t="s">
        <v>164</v>
      </c>
      <c r="H11" s="146">
        <v>11</v>
      </c>
      <c r="I11" s="146" t="e">
        <f t="shared" ref="I11" si="1">(F11*1.5)+(G11*H11)</f>
        <v>#VALUE!</v>
      </c>
      <c r="J11" s="145">
        <v>57</v>
      </c>
      <c r="K11" s="145">
        <f t="shared" ref="K11" si="2">SUM(F11:G11)</f>
        <v>0</v>
      </c>
      <c r="L11" s="145">
        <f>SUM(J11:K11)</f>
        <v>57</v>
      </c>
      <c r="M11" s="52"/>
      <c r="N11" s="51"/>
    </row>
    <row r="12" spans="1:19">
      <c r="A12" s="240" t="s">
        <v>156</v>
      </c>
      <c r="B12" s="241"/>
      <c r="C12" s="78"/>
      <c r="D12" s="57"/>
      <c r="E12" s="57">
        <v>9</v>
      </c>
      <c r="F12" s="57">
        <f>SUM(F13:F34)</f>
        <v>0</v>
      </c>
      <c r="G12" s="57">
        <f>SUM(G13:G34)</f>
        <v>110</v>
      </c>
      <c r="H12" s="57"/>
      <c r="I12" s="57">
        <f>SUM(I13:I34)</f>
        <v>1330</v>
      </c>
      <c r="J12" s="57">
        <f>SUM(J13:J34)</f>
        <v>160</v>
      </c>
      <c r="K12" s="57">
        <f>SUM(K13:K34)</f>
        <v>110</v>
      </c>
      <c r="L12" s="57">
        <f t="shared" si="0"/>
        <v>270</v>
      </c>
      <c r="M12" s="53"/>
      <c r="N12" s="62"/>
      <c r="S12" s="75"/>
    </row>
    <row r="13" spans="1:19">
      <c r="A13" s="60" t="s">
        <v>6</v>
      </c>
      <c r="B13" s="54" t="s">
        <v>59</v>
      </c>
      <c r="C13" s="54"/>
      <c r="D13" s="53"/>
      <c r="E13" s="53">
        <v>1.5</v>
      </c>
      <c r="F13" s="95">
        <v>0</v>
      </c>
      <c r="G13" s="95">
        <v>20</v>
      </c>
      <c r="H13" s="95">
        <v>11</v>
      </c>
      <c r="I13" s="95">
        <f>(F13*1.5)+(G13*H13)</f>
        <v>220</v>
      </c>
      <c r="J13" s="53">
        <v>25</v>
      </c>
      <c r="K13" s="53">
        <f t="shared" ref="K13:K17" si="3">SUM(F13:G13)</f>
        <v>20</v>
      </c>
      <c r="L13" s="53">
        <f t="shared" si="0"/>
        <v>45</v>
      </c>
      <c r="M13" s="53"/>
      <c r="N13" s="62"/>
      <c r="S13" s="75"/>
    </row>
    <row r="14" spans="1:19">
      <c r="A14" s="60" t="s">
        <v>7</v>
      </c>
      <c r="B14" s="58" t="s">
        <v>60</v>
      </c>
      <c r="C14" s="54"/>
      <c r="D14" s="53"/>
      <c r="E14" s="53">
        <v>1.5</v>
      </c>
      <c r="F14" s="95">
        <v>0</v>
      </c>
      <c r="G14" s="95">
        <v>20</v>
      </c>
      <c r="H14" s="95">
        <v>11</v>
      </c>
      <c r="I14" s="95">
        <f t="shared" ref="I14:I17" si="4">(F14*1.5)+(G14*H14)</f>
        <v>220</v>
      </c>
      <c r="J14" s="53">
        <v>25</v>
      </c>
      <c r="K14" s="53">
        <f t="shared" si="3"/>
        <v>20</v>
      </c>
      <c r="L14" s="53">
        <f t="shared" si="0"/>
        <v>45</v>
      </c>
      <c r="M14" s="53"/>
      <c r="N14" s="62"/>
      <c r="S14" s="75"/>
    </row>
    <row r="15" spans="1:19">
      <c r="A15" s="60" t="s">
        <v>8</v>
      </c>
      <c r="B15" s="58" t="s">
        <v>61</v>
      </c>
      <c r="C15" s="54"/>
      <c r="D15" s="53"/>
      <c r="E15" s="53">
        <v>1.5</v>
      </c>
      <c r="F15" s="95">
        <v>0</v>
      </c>
      <c r="G15" s="95">
        <v>20</v>
      </c>
      <c r="H15" s="95">
        <v>11</v>
      </c>
      <c r="I15" s="95">
        <f t="shared" si="4"/>
        <v>220</v>
      </c>
      <c r="J15" s="53">
        <v>25</v>
      </c>
      <c r="K15" s="53">
        <f t="shared" si="3"/>
        <v>20</v>
      </c>
      <c r="L15" s="53">
        <f t="shared" si="0"/>
        <v>45</v>
      </c>
      <c r="M15" s="53"/>
      <c r="N15" s="62"/>
      <c r="S15" s="75"/>
    </row>
    <row r="16" spans="1:19">
      <c r="A16" s="60" t="s">
        <v>9</v>
      </c>
      <c r="B16" s="58" t="s">
        <v>76</v>
      </c>
      <c r="C16" s="54"/>
      <c r="D16" s="53"/>
      <c r="E16" s="53">
        <v>1.5</v>
      </c>
      <c r="F16" s="95">
        <v>0</v>
      </c>
      <c r="G16" s="95">
        <v>20</v>
      </c>
      <c r="H16" s="95">
        <v>11</v>
      </c>
      <c r="I16" s="95">
        <f t="shared" si="4"/>
        <v>220</v>
      </c>
      <c r="J16" s="53">
        <v>25</v>
      </c>
      <c r="K16" s="53">
        <f t="shared" si="3"/>
        <v>20</v>
      </c>
      <c r="L16" s="53">
        <f t="shared" si="0"/>
        <v>45</v>
      </c>
      <c r="M16" s="53"/>
      <c r="N16" s="62"/>
    </row>
    <row r="17" spans="1:14">
      <c r="A17" s="60" t="s">
        <v>10</v>
      </c>
      <c r="B17" s="58" t="s">
        <v>20</v>
      </c>
      <c r="C17" s="54"/>
      <c r="D17" s="53"/>
      <c r="E17" s="53">
        <v>3</v>
      </c>
      <c r="F17" s="95">
        <v>0</v>
      </c>
      <c r="G17" s="95">
        <v>30</v>
      </c>
      <c r="H17" s="95">
        <v>15</v>
      </c>
      <c r="I17" s="95">
        <f t="shared" si="4"/>
        <v>450</v>
      </c>
      <c r="J17" s="53">
        <v>60</v>
      </c>
      <c r="K17" s="53">
        <f t="shared" si="3"/>
        <v>30</v>
      </c>
      <c r="L17" s="53">
        <f t="shared" si="0"/>
        <v>90</v>
      </c>
      <c r="M17" s="53"/>
      <c r="N17" s="62"/>
    </row>
    <row r="18" spans="1:14" ht="18.75">
      <c r="A18" s="102"/>
      <c r="B18" s="103" t="s">
        <v>42</v>
      </c>
      <c r="C18" s="54"/>
      <c r="D18" s="53"/>
      <c r="E18" s="53"/>
      <c r="F18" s="95"/>
      <c r="G18" s="95"/>
      <c r="H18" s="95">
        <v>1</v>
      </c>
      <c r="I18" s="95"/>
      <c r="J18" s="53"/>
      <c r="K18" s="53"/>
      <c r="L18" s="53"/>
      <c r="M18" s="53"/>
      <c r="N18" s="62"/>
    </row>
    <row r="19" spans="1:14" ht="18.75">
      <c r="A19" s="102"/>
      <c r="B19" s="103" t="s">
        <v>43</v>
      </c>
      <c r="C19" s="54"/>
      <c r="D19" s="53"/>
      <c r="E19" s="53"/>
      <c r="F19" s="95"/>
      <c r="G19" s="95"/>
      <c r="H19" s="95">
        <v>1</v>
      </c>
      <c r="I19" s="95"/>
      <c r="J19" s="53"/>
      <c r="K19" s="53"/>
      <c r="L19" s="53"/>
      <c r="M19" s="53"/>
      <c r="N19" s="62"/>
    </row>
    <row r="20" spans="1:14" ht="18.75">
      <c r="A20" s="102"/>
      <c r="B20" s="103" t="s">
        <v>44</v>
      </c>
      <c r="C20" s="54"/>
      <c r="D20" s="53"/>
      <c r="E20" s="53"/>
      <c r="F20" s="95"/>
      <c r="G20" s="95"/>
      <c r="H20" s="95">
        <v>1</v>
      </c>
      <c r="I20" s="95"/>
      <c r="J20" s="53"/>
      <c r="K20" s="53"/>
      <c r="L20" s="53"/>
      <c r="M20" s="53"/>
      <c r="N20" s="62"/>
    </row>
    <row r="21" spans="1:14" ht="18.75">
      <c r="A21" s="102"/>
      <c r="B21" s="103" t="s">
        <v>45</v>
      </c>
      <c r="C21" s="54"/>
      <c r="D21" s="53"/>
      <c r="E21" s="53"/>
      <c r="F21" s="95"/>
      <c r="G21" s="95"/>
      <c r="H21" s="95">
        <v>1</v>
      </c>
      <c r="I21" s="95"/>
      <c r="J21" s="53"/>
      <c r="K21" s="53"/>
      <c r="L21" s="53"/>
      <c r="M21" s="53"/>
      <c r="N21" s="62"/>
    </row>
    <row r="22" spans="1:14" ht="18.75">
      <c r="A22" s="102"/>
      <c r="B22" s="103" t="s">
        <v>46</v>
      </c>
      <c r="C22" s="54"/>
      <c r="D22" s="53"/>
      <c r="E22" s="53"/>
      <c r="F22" s="95"/>
      <c r="G22" s="95"/>
      <c r="H22" s="95">
        <v>1</v>
      </c>
      <c r="I22" s="95"/>
      <c r="J22" s="53"/>
      <c r="K22" s="53"/>
      <c r="L22" s="53"/>
      <c r="M22" s="53"/>
      <c r="N22" s="62"/>
    </row>
    <row r="23" spans="1:14" ht="18.75">
      <c r="A23" s="102"/>
      <c r="B23" s="103" t="s">
        <v>47</v>
      </c>
      <c r="C23" s="54"/>
      <c r="D23" s="53"/>
      <c r="E23" s="53"/>
      <c r="F23" s="95"/>
      <c r="G23" s="95"/>
      <c r="H23" s="95">
        <v>1</v>
      </c>
      <c r="I23" s="95"/>
      <c r="J23" s="53"/>
      <c r="K23" s="53"/>
      <c r="L23" s="53"/>
      <c r="M23" s="53"/>
      <c r="N23" s="62"/>
    </row>
    <row r="24" spans="1:14" ht="18.75">
      <c r="A24" s="102"/>
      <c r="B24" s="103" t="s">
        <v>48</v>
      </c>
      <c r="C24" s="54"/>
      <c r="D24" s="53"/>
      <c r="E24" s="53"/>
      <c r="F24" s="95"/>
      <c r="G24" s="95"/>
      <c r="H24" s="95">
        <v>1</v>
      </c>
      <c r="I24" s="95"/>
      <c r="J24" s="53"/>
      <c r="K24" s="53"/>
      <c r="L24" s="53"/>
      <c r="M24" s="53"/>
      <c r="N24" s="62"/>
    </row>
    <row r="25" spans="1:14" ht="18.75">
      <c r="A25" s="102"/>
      <c r="B25" s="103" t="s">
        <v>49</v>
      </c>
      <c r="C25" s="54"/>
      <c r="D25" s="53"/>
      <c r="E25" s="53"/>
      <c r="F25" s="95"/>
      <c r="G25" s="95"/>
      <c r="H25" s="95">
        <v>1</v>
      </c>
      <c r="I25" s="95"/>
      <c r="J25" s="53"/>
      <c r="K25" s="53"/>
      <c r="L25" s="53"/>
      <c r="M25" s="53"/>
      <c r="N25" s="62"/>
    </row>
    <row r="26" spans="1:14" ht="18.75">
      <c r="A26" s="102"/>
      <c r="B26" s="104" t="s">
        <v>50</v>
      </c>
      <c r="C26" s="54"/>
      <c r="D26" s="53"/>
      <c r="E26" s="53"/>
      <c r="F26" s="95"/>
      <c r="G26" s="95"/>
      <c r="H26" s="95">
        <v>2</v>
      </c>
      <c r="I26" s="95"/>
      <c r="J26" s="53"/>
      <c r="K26" s="53"/>
      <c r="L26" s="53"/>
      <c r="M26" s="53"/>
      <c r="N26" s="62"/>
    </row>
    <row r="27" spans="1:14" ht="18.75">
      <c r="A27" s="102"/>
      <c r="B27" s="103" t="s">
        <v>51</v>
      </c>
      <c r="C27" s="54"/>
      <c r="D27" s="53"/>
      <c r="E27" s="53"/>
      <c r="F27" s="95"/>
      <c r="G27" s="95"/>
      <c r="H27" s="95">
        <v>1</v>
      </c>
      <c r="I27" s="95"/>
      <c r="J27" s="53"/>
      <c r="K27" s="53"/>
      <c r="L27" s="53"/>
      <c r="M27" s="53"/>
      <c r="N27" s="62"/>
    </row>
    <row r="28" spans="1:14" ht="18.75">
      <c r="A28" s="102"/>
      <c r="B28" s="103" t="s">
        <v>52</v>
      </c>
      <c r="C28" s="54"/>
      <c r="D28" s="53"/>
      <c r="E28" s="53"/>
      <c r="F28" s="95"/>
      <c r="G28" s="95"/>
      <c r="H28" s="95">
        <v>1</v>
      </c>
      <c r="I28" s="95"/>
      <c r="J28" s="53"/>
      <c r="K28" s="53"/>
      <c r="L28" s="53"/>
      <c r="M28" s="53"/>
      <c r="N28" s="62"/>
    </row>
    <row r="29" spans="1:14" ht="18.75">
      <c r="A29" s="102"/>
      <c r="B29" s="103" t="s">
        <v>53</v>
      </c>
      <c r="C29" s="54"/>
      <c r="D29" s="53"/>
      <c r="E29" s="53"/>
      <c r="F29" s="95"/>
      <c r="G29" s="95"/>
      <c r="H29" s="95">
        <v>1</v>
      </c>
      <c r="I29" s="95"/>
      <c r="J29" s="53"/>
      <c r="K29" s="53"/>
      <c r="L29" s="53"/>
      <c r="M29" s="53"/>
      <c r="N29" s="62"/>
    </row>
    <row r="30" spans="1:14" ht="18.75">
      <c r="A30" s="102"/>
      <c r="B30" s="104" t="s">
        <v>54</v>
      </c>
      <c r="C30" s="54"/>
      <c r="D30" s="53"/>
      <c r="E30" s="53"/>
      <c r="F30" s="95"/>
      <c r="G30" s="95"/>
      <c r="H30" s="95">
        <v>1</v>
      </c>
      <c r="I30" s="95"/>
      <c r="J30" s="53"/>
      <c r="K30" s="53"/>
      <c r="L30" s="53"/>
      <c r="M30" s="53"/>
      <c r="N30" s="62"/>
    </row>
    <row r="31" spans="1:14" ht="18.75">
      <c r="A31" s="102"/>
      <c r="B31" s="103" t="s">
        <v>55</v>
      </c>
      <c r="C31" s="54"/>
      <c r="D31" s="53"/>
      <c r="E31" s="53"/>
      <c r="F31" s="95"/>
      <c r="G31" s="95"/>
      <c r="H31" s="95">
        <v>1</v>
      </c>
      <c r="I31" s="95"/>
      <c r="J31" s="53"/>
      <c r="K31" s="53"/>
      <c r="L31" s="53"/>
      <c r="M31" s="53"/>
      <c r="N31" s="62"/>
    </row>
    <row r="32" spans="1:14" ht="18.75">
      <c r="A32" s="102"/>
      <c r="B32" s="126" t="s">
        <v>56</v>
      </c>
      <c r="C32" s="54"/>
      <c r="D32" s="53"/>
      <c r="E32" s="53"/>
      <c r="F32" s="95"/>
      <c r="G32" s="95"/>
      <c r="H32" s="95">
        <v>0</v>
      </c>
      <c r="I32" s="95"/>
      <c r="J32" s="53"/>
      <c r="K32" s="53"/>
      <c r="L32" s="53"/>
      <c r="M32" s="53"/>
      <c r="N32" s="62"/>
    </row>
    <row r="33" spans="1:18" ht="18.75">
      <c r="A33" s="102"/>
      <c r="B33" s="125"/>
      <c r="C33" s="54"/>
      <c r="D33" s="53"/>
      <c r="E33" s="53"/>
      <c r="F33" s="95"/>
      <c r="G33" s="95"/>
      <c r="H33" s="95"/>
      <c r="I33" s="95"/>
      <c r="J33" s="53"/>
      <c r="K33" s="53"/>
      <c r="L33" s="53"/>
      <c r="M33" s="53"/>
      <c r="N33" s="62"/>
    </row>
    <row r="34" spans="1:18" s="127" customFormat="1" ht="18" customHeight="1">
      <c r="A34" s="102"/>
      <c r="B34" s="125"/>
      <c r="C34" s="54"/>
      <c r="D34" s="53"/>
      <c r="E34" s="53"/>
      <c r="F34" s="95"/>
      <c r="G34" s="95"/>
      <c r="H34" s="95"/>
      <c r="I34" s="95"/>
      <c r="J34" s="53"/>
      <c r="K34" s="53"/>
      <c r="L34" s="53"/>
      <c r="M34" s="145"/>
      <c r="N34" s="144"/>
    </row>
    <row r="35" spans="1:18" ht="18" customHeight="1">
      <c r="A35" s="247" t="s">
        <v>28</v>
      </c>
      <c r="B35" s="248"/>
      <c r="C35" s="129"/>
      <c r="D35" s="61"/>
      <c r="E35" s="61">
        <f t="shared" ref="E35:K35" si="5">E36</f>
        <v>3</v>
      </c>
      <c r="F35" s="61">
        <f t="shared" si="5"/>
        <v>0</v>
      </c>
      <c r="G35" s="61">
        <f t="shared" si="5"/>
        <v>18</v>
      </c>
      <c r="H35" s="61"/>
      <c r="I35" s="61">
        <f>I36</f>
        <v>198</v>
      </c>
      <c r="J35" s="61">
        <f t="shared" si="5"/>
        <v>72</v>
      </c>
      <c r="K35" s="61">
        <f t="shared" si="5"/>
        <v>18</v>
      </c>
      <c r="L35" s="61">
        <f>SUM(J35:K35)</f>
        <v>90</v>
      </c>
      <c r="M35" s="53"/>
      <c r="N35" s="51"/>
      <c r="O35" t="s">
        <v>37</v>
      </c>
    </row>
    <row r="36" spans="1:18" ht="18" customHeight="1">
      <c r="A36" s="60" t="s">
        <v>6</v>
      </c>
      <c r="B36" s="108" t="s">
        <v>89</v>
      </c>
      <c r="C36" s="131"/>
      <c r="D36" s="53"/>
      <c r="E36" s="53">
        <v>3</v>
      </c>
      <c r="F36" s="95">
        <v>0</v>
      </c>
      <c r="G36" s="95">
        <v>18</v>
      </c>
      <c r="H36" s="95">
        <v>11</v>
      </c>
      <c r="I36" s="95">
        <f>H36*G36</f>
        <v>198</v>
      </c>
      <c r="J36" s="53">
        <v>72</v>
      </c>
      <c r="K36" s="53">
        <f>SUM(F36:G36)</f>
        <v>18</v>
      </c>
      <c r="L36" s="53">
        <f>SUM(J36:K36)</f>
        <v>90</v>
      </c>
      <c r="M36" s="53"/>
      <c r="N36" s="51"/>
    </row>
    <row r="37" spans="1:18" ht="18" customHeight="1">
      <c r="A37" s="109"/>
      <c r="B37" s="130" t="s">
        <v>68</v>
      </c>
      <c r="C37" s="132"/>
      <c r="D37" s="53"/>
      <c r="E37" s="53"/>
      <c r="F37" s="95"/>
      <c r="G37" s="95"/>
      <c r="H37" s="95"/>
      <c r="I37" s="95"/>
      <c r="J37" s="53"/>
      <c r="K37" s="53"/>
      <c r="L37" s="53"/>
      <c r="M37" s="53"/>
      <c r="N37" s="51"/>
    </row>
    <row r="38" spans="1:18" ht="18" customHeight="1">
      <c r="A38" s="109"/>
      <c r="B38" s="130" t="s">
        <v>69</v>
      </c>
      <c r="C38" s="55"/>
      <c r="D38" s="53"/>
      <c r="E38" s="53"/>
      <c r="F38" s="95"/>
      <c r="G38" s="95"/>
      <c r="H38" s="95">
        <v>11</v>
      </c>
      <c r="I38" s="95"/>
      <c r="J38" s="53"/>
      <c r="K38" s="53"/>
      <c r="L38" s="53"/>
      <c r="M38" s="53"/>
      <c r="N38" s="51"/>
    </row>
    <row r="39" spans="1:18" ht="18.75">
      <c r="A39" s="110"/>
      <c r="B39" s="130" t="s">
        <v>70</v>
      </c>
      <c r="C39" s="55"/>
      <c r="D39" s="53"/>
      <c r="E39" s="53"/>
      <c r="F39" s="95"/>
      <c r="G39" s="95"/>
      <c r="H39" s="95"/>
      <c r="I39" s="95"/>
      <c r="J39" s="53"/>
      <c r="K39" s="53"/>
      <c r="L39" s="53"/>
      <c r="M39" s="61">
        <f>M40</f>
        <v>0</v>
      </c>
      <c r="N39" s="56"/>
    </row>
    <row r="40" spans="1:18" ht="18" customHeight="1">
      <c r="A40" s="249" t="s">
        <v>95</v>
      </c>
      <c r="B40" s="248"/>
      <c r="C40" s="80"/>
      <c r="D40" s="61"/>
      <c r="E40" s="61">
        <v>3</v>
      </c>
      <c r="F40" s="61">
        <v>0</v>
      </c>
      <c r="G40" s="61">
        <v>0</v>
      </c>
      <c r="H40" s="61"/>
      <c r="I40" s="61" t="e">
        <f>I41</f>
        <v>#VALUE!</v>
      </c>
      <c r="J40" s="61">
        <f>J41</f>
        <v>0</v>
      </c>
      <c r="K40" s="61">
        <f>K41</f>
        <v>0</v>
      </c>
      <c r="L40" s="61">
        <f>L41</f>
        <v>20</v>
      </c>
      <c r="M40" s="53"/>
      <c r="N40" s="51"/>
      <c r="R40" s="75"/>
    </row>
    <row r="41" spans="1:18" ht="31.5">
      <c r="A41" s="60" t="s">
        <v>6</v>
      </c>
      <c r="B41" s="144" t="s">
        <v>173</v>
      </c>
      <c r="C41" s="54"/>
      <c r="D41" s="53"/>
      <c r="E41" s="53">
        <v>1.5</v>
      </c>
      <c r="F41" s="146"/>
      <c r="G41" s="146" t="s">
        <v>163</v>
      </c>
      <c r="H41" s="95">
        <v>0</v>
      </c>
      <c r="I41" s="95" t="e">
        <f>(F41*1.5)+(G41*H41)</f>
        <v>#VALUE!</v>
      </c>
      <c r="J41" s="53">
        <v>0</v>
      </c>
      <c r="K41" s="53">
        <f>SUM(F41:G41)</f>
        <v>0</v>
      </c>
      <c r="L41" s="53">
        <v>20</v>
      </c>
      <c r="M41" s="53"/>
      <c r="N41" s="51"/>
      <c r="O41" t="s">
        <v>37</v>
      </c>
    </row>
    <row r="42" spans="1:18" ht="18" customHeight="1">
      <c r="A42" s="60" t="s">
        <v>7</v>
      </c>
      <c r="B42" s="96" t="s">
        <v>102</v>
      </c>
      <c r="C42" s="54"/>
      <c r="D42" s="53"/>
      <c r="E42" s="53">
        <v>1.5</v>
      </c>
      <c r="F42" s="146">
        <v>18</v>
      </c>
      <c r="G42" s="95"/>
      <c r="H42" s="95"/>
      <c r="I42" s="95"/>
      <c r="J42" s="53">
        <v>33</v>
      </c>
      <c r="K42" s="53">
        <v>18</v>
      </c>
      <c r="L42" s="53">
        <v>51</v>
      </c>
      <c r="M42" s="3"/>
      <c r="N42" s="17"/>
    </row>
    <row r="43" spans="1:18" ht="37.5" customHeight="1">
      <c r="A43" s="236" t="s">
        <v>27</v>
      </c>
      <c r="B43" s="237"/>
      <c r="C43" s="81"/>
      <c r="D43" s="14" t="e">
        <f>SUM(#REF!+D40+D35+D12+D6)</f>
        <v>#REF!</v>
      </c>
      <c r="E43" s="14" t="e">
        <f>SUM(#REF!+E40+E35+E12+E6)</f>
        <v>#REF!</v>
      </c>
      <c r="F43" s="14" t="e">
        <f>SUM(#REF!+F40+F35+F12+F6)</f>
        <v>#REF!</v>
      </c>
      <c r="G43" s="14" t="e">
        <f>SUM(#REF!+G40+G35+G12+G6)</f>
        <v>#REF!</v>
      </c>
      <c r="H43" s="14"/>
      <c r="I43" s="14" t="e">
        <f>SUM(I6,I12,I35,I40,#REF!)</f>
        <v>#REF!</v>
      </c>
      <c r="J43" s="14" t="e">
        <f>SUM(#REF!+J40+J35+J12+J6)</f>
        <v>#REF!</v>
      </c>
      <c r="K43" s="14" t="e">
        <f>SUM(#REF!+K40+K35+K12+K6)</f>
        <v>#REF!</v>
      </c>
      <c r="L43" s="14" t="e">
        <f>SUM(#REF!+L40+L35+L12+L6)</f>
        <v>#REF!</v>
      </c>
      <c r="M43" s="59" t="s">
        <v>12</v>
      </c>
      <c r="N43" s="59" t="s">
        <v>11</v>
      </c>
    </row>
    <row r="44" spans="1:18" ht="31.5">
      <c r="A44" s="245" t="s">
        <v>129</v>
      </c>
      <c r="B44" s="246"/>
      <c r="C44" s="79" t="s">
        <v>30</v>
      </c>
      <c r="D44" s="59" t="s">
        <v>1</v>
      </c>
      <c r="E44" s="59" t="s">
        <v>2</v>
      </c>
      <c r="F44" s="59" t="s">
        <v>3</v>
      </c>
      <c r="G44" s="59" t="s">
        <v>4</v>
      </c>
      <c r="H44" s="59" t="s">
        <v>34</v>
      </c>
      <c r="I44" s="59" t="s">
        <v>35</v>
      </c>
      <c r="J44" s="59" t="s">
        <v>5</v>
      </c>
      <c r="K44" s="59" t="s">
        <v>13</v>
      </c>
      <c r="L44" s="59" t="s">
        <v>14</v>
      </c>
      <c r="M44" s="57">
        <f t="shared" ref="M44" si="6">SUM(M45:M49)</f>
        <v>0</v>
      </c>
      <c r="N44" s="56"/>
    </row>
    <row r="45" spans="1:18" ht="36.75" customHeight="1">
      <c r="A45" s="240" t="s">
        <v>103</v>
      </c>
      <c r="B45" s="241"/>
      <c r="C45" s="78"/>
      <c r="D45" s="57"/>
      <c r="E45" s="57">
        <f>SUM(E46:E50)</f>
        <v>15</v>
      </c>
      <c r="F45" s="57"/>
      <c r="G45" s="57"/>
      <c r="H45" s="57"/>
      <c r="I45" s="57" t="e">
        <f>SUM(I46:I50)</f>
        <v>#VALUE!</v>
      </c>
      <c r="J45" s="57">
        <f>SUM(J46:J50)</f>
        <v>231</v>
      </c>
      <c r="K45" s="57">
        <f>SUM(K46:K50)</f>
        <v>128</v>
      </c>
      <c r="L45" s="57">
        <f t="shared" ref="L45:L56" si="7">SUM(J45:K45)</f>
        <v>359</v>
      </c>
      <c r="M45" s="52"/>
      <c r="N45" s="51"/>
    </row>
    <row r="46" spans="1:18" ht="24" customHeight="1">
      <c r="A46" s="55" t="s">
        <v>6</v>
      </c>
      <c r="B46" s="54"/>
      <c r="C46" s="54"/>
      <c r="D46" s="53"/>
      <c r="E46" s="53">
        <v>3</v>
      </c>
      <c r="F46" s="95">
        <v>20</v>
      </c>
      <c r="G46" s="95">
        <v>12</v>
      </c>
      <c r="H46" s="95">
        <v>11</v>
      </c>
      <c r="I46" s="95"/>
      <c r="J46" s="53">
        <v>58</v>
      </c>
      <c r="K46" s="53">
        <f>SUM(F46:G46)</f>
        <v>32</v>
      </c>
      <c r="L46" s="53">
        <f t="shared" si="7"/>
        <v>90</v>
      </c>
      <c r="M46" s="52"/>
      <c r="N46" s="51"/>
    </row>
    <row r="47" spans="1:18" ht="25.5" customHeight="1">
      <c r="A47" s="55" t="s">
        <v>7</v>
      </c>
      <c r="B47" s="58"/>
      <c r="C47" s="54"/>
      <c r="D47" s="53"/>
      <c r="E47" s="53">
        <v>3</v>
      </c>
      <c r="F47" s="95">
        <v>20</v>
      </c>
      <c r="G47" s="95">
        <v>12</v>
      </c>
      <c r="H47" s="95">
        <v>11</v>
      </c>
      <c r="I47" s="95"/>
      <c r="J47" s="53">
        <v>58</v>
      </c>
      <c r="K47" s="53">
        <f>SUM(F47:G47)</f>
        <v>32</v>
      </c>
      <c r="L47" s="53">
        <f t="shared" si="7"/>
        <v>90</v>
      </c>
      <c r="M47" s="52"/>
      <c r="N47" s="51"/>
    </row>
    <row r="48" spans="1:18" ht="25.5" customHeight="1">
      <c r="A48" s="55" t="s">
        <v>8</v>
      </c>
      <c r="B48" s="58"/>
      <c r="C48" s="54"/>
      <c r="D48" s="53"/>
      <c r="E48" s="53">
        <v>3</v>
      </c>
      <c r="F48" s="95">
        <v>20</v>
      </c>
      <c r="G48" s="95">
        <v>12</v>
      </c>
      <c r="H48" s="95">
        <v>11</v>
      </c>
      <c r="I48" s="95"/>
      <c r="J48" s="53">
        <v>58</v>
      </c>
      <c r="K48" s="53">
        <f>SUM(F48:G48)</f>
        <v>32</v>
      </c>
      <c r="L48" s="53">
        <f t="shared" si="7"/>
        <v>90</v>
      </c>
      <c r="M48" s="52"/>
      <c r="N48" s="51"/>
    </row>
    <row r="49" spans="1:14" ht="34.5" customHeight="1">
      <c r="A49" s="55" t="s">
        <v>9</v>
      </c>
      <c r="B49" s="58"/>
      <c r="C49" s="54"/>
      <c r="D49" s="53"/>
      <c r="E49" s="53">
        <v>3</v>
      </c>
      <c r="F49" s="95">
        <v>20</v>
      </c>
      <c r="G49" s="95">
        <v>12</v>
      </c>
      <c r="H49" s="95">
        <v>11</v>
      </c>
      <c r="I49" s="95"/>
      <c r="J49" s="53"/>
      <c r="K49" s="53">
        <v>32</v>
      </c>
      <c r="L49" s="53"/>
      <c r="M49" s="52"/>
      <c r="N49" s="51"/>
    </row>
    <row r="50" spans="1:14" ht="21" customHeight="1">
      <c r="A50" s="142" t="s">
        <v>10</v>
      </c>
      <c r="B50" s="143" t="s">
        <v>170</v>
      </c>
      <c r="C50" s="144"/>
      <c r="D50" s="145"/>
      <c r="E50" s="145">
        <v>3</v>
      </c>
      <c r="F50" s="146" t="s">
        <v>37</v>
      </c>
      <c r="G50" s="146" t="s">
        <v>165</v>
      </c>
      <c r="H50" s="146">
        <v>11</v>
      </c>
      <c r="I50" s="146" t="e">
        <f t="shared" ref="I50" si="8">(F50*1.5)+(G50*H50)</f>
        <v>#VALUE!</v>
      </c>
      <c r="J50" s="145">
        <v>57</v>
      </c>
      <c r="K50" s="145">
        <f t="shared" ref="K50" si="9">SUM(F50:G50)</f>
        <v>0</v>
      </c>
      <c r="L50" s="145">
        <f>SUM(J50:K50)</f>
        <v>57</v>
      </c>
      <c r="M50" s="52"/>
      <c r="N50" s="51"/>
    </row>
    <row r="51" spans="1:14">
      <c r="A51" s="240" t="s">
        <v>104</v>
      </c>
      <c r="B51" s="241"/>
      <c r="C51" s="78"/>
      <c r="D51" s="57"/>
      <c r="E51" s="57"/>
      <c r="F51" s="57">
        <f>SUM(F52:F71)</f>
        <v>0</v>
      </c>
      <c r="G51" s="57">
        <f>SUM(G52:G71)</f>
        <v>110</v>
      </c>
      <c r="H51" s="57"/>
      <c r="I51" s="57">
        <f>SUM(I52:I71)</f>
        <v>1330</v>
      </c>
      <c r="J51" s="57">
        <f>SUM(J52:J71)</f>
        <v>160</v>
      </c>
      <c r="K51" s="57">
        <f>SUM(K52:K71)</f>
        <v>110</v>
      </c>
      <c r="L51" s="57">
        <f t="shared" si="7"/>
        <v>270</v>
      </c>
      <c r="M51" s="52"/>
      <c r="N51" s="51"/>
    </row>
    <row r="52" spans="1:14" ht="31.5">
      <c r="A52" s="55" t="s">
        <v>6</v>
      </c>
      <c r="B52" s="53" t="s">
        <v>77</v>
      </c>
      <c r="C52" s="54"/>
      <c r="D52" s="53"/>
      <c r="E52" s="53">
        <v>1.5</v>
      </c>
      <c r="F52" s="95">
        <v>0</v>
      </c>
      <c r="G52" s="95">
        <v>20</v>
      </c>
      <c r="H52" s="95">
        <v>11</v>
      </c>
      <c r="I52" s="95">
        <f>(F52*1.5)+(G52*H52)</f>
        <v>220</v>
      </c>
      <c r="J52" s="53">
        <v>25</v>
      </c>
      <c r="K52" s="53">
        <f t="shared" ref="K52:K56" si="10">SUM(F52:G52)</f>
        <v>20</v>
      </c>
      <c r="L52" s="53">
        <f t="shared" si="7"/>
        <v>45</v>
      </c>
      <c r="M52" s="52"/>
      <c r="N52" s="51"/>
    </row>
    <row r="53" spans="1:14">
      <c r="A53" s="55" t="s">
        <v>7</v>
      </c>
      <c r="B53" s="54" t="s">
        <v>62</v>
      </c>
      <c r="C53" s="54"/>
      <c r="D53" s="53"/>
      <c r="E53" s="53">
        <v>1.5</v>
      </c>
      <c r="F53" s="95">
        <v>0</v>
      </c>
      <c r="G53" s="95">
        <v>20</v>
      </c>
      <c r="H53" s="95">
        <v>11</v>
      </c>
      <c r="I53" s="95">
        <f t="shared" ref="I53:I56" si="11">(F53*1.5)+(G53*H53)</f>
        <v>220</v>
      </c>
      <c r="J53" s="53">
        <v>25</v>
      </c>
      <c r="K53" s="53">
        <f t="shared" si="10"/>
        <v>20</v>
      </c>
      <c r="L53" s="53">
        <f t="shared" si="7"/>
        <v>45</v>
      </c>
      <c r="M53" s="52"/>
      <c r="N53" s="51"/>
    </row>
    <row r="54" spans="1:14">
      <c r="A54" s="55" t="s">
        <v>8</v>
      </c>
      <c r="B54" s="54" t="s">
        <v>63</v>
      </c>
      <c r="C54" s="54"/>
      <c r="D54" s="53"/>
      <c r="E54" s="53">
        <v>1.5</v>
      </c>
      <c r="F54" s="95">
        <v>0</v>
      </c>
      <c r="G54" s="95">
        <v>20</v>
      </c>
      <c r="H54" s="95">
        <v>11</v>
      </c>
      <c r="I54" s="95">
        <f t="shared" si="11"/>
        <v>220</v>
      </c>
      <c r="J54" s="53">
        <v>25</v>
      </c>
      <c r="K54" s="53">
        <f t="shared" si="10"/>
        <v>20</v>
      </c>
      <c r="L54" s="53">
        <f t="shared" si="7"/>
        <v>45</v>
      </c>
      <c r="M54" s="52"/>
      <c r="N54" s="51"/>
    </row>
    <row r="55" spans="1:14">
      <c r="A55" s="55" t="s">
        <v>9</v>
      </c>
      <c r="B55" s="54" t="s">
        <v>64</v>
      </c>
      <c r="C55" s="54"/>
      <c r="D55" s="53"/>
      <c r="E55" s="53">
        <v>1.5</v>
      </c>
      <c r="F55" s="95">
        <v>0</v>
      </c>
      <c r="G55" s="95">
        <v>20</v>
      </c>
      <c r="H55" s="95">
        <v>11</v>
      </c>
      <c r="I55" s="95">
        <f t="shared" si="11"/>
        <v>220</v>
      </c>
      <c r="J55" s="53">
        <v>25</v>
      </c>
      <c r="K55" s="53">
        <f t="shared" si="10"/>
        <v>20</v>
      </c>
      <c r="L55" s="53">
        <f t="shared" si="7"/>
        <v>45</v>
      </c>
      <c r="M55" s="52"/>
      <c r="N55" s="51"/>
    </row>
    <row r="56" spans="1:14">
      <c r="A56" s="55" t="s">
        <v>10</v>
      </c>
      <c r="B56" s="73" t="s">
        <v>20</v>
      </c>
      <c r="C56" s="54"/>
      <c r="D56" s="53"/>
      <c r="E56" s="53">
        <v>3</v>
      </c>
      <c r="F56" s="95">
        <v>0</v>
      </c>
      <c r="G56" s="95">
        <v>30</v>
      </c>
      <c r="H56" s="95">
        <f>SUM(H57:H71)</f>
        <v>15</v>
      </c>
      <c r="I56" s="95">
        <f t="shared" si="11"/>
        <v>450</v>
      </c>
      <c r="J56" s="53">
        <v>60</v>
      </c>
      <c r="K56" s="53">
        <f t="shared" si="10"/>
        <v>30</v>
      </c>
      <c r="L56" s="53">
        <f t="shared" si="7"/>
        <v>90</v>
      </c>
      <c r="M56" s="52"/>
      <c r="N56" s="51"/>
    </row>
    <row r="57" spans="1:14" ht="18.75">
      <c r="A57" s="102"/>
      <c r="B57" s="103" t="s">
        <v>42</v>
      </c>
      <c r="C57" s="54"/>
      <c r="D57" s="53"/>
      <c r="E57" s="53"/>
      <c r="F57" s="95"/>
      <c r="G57" s="95"/>
      <c r="H57" s="95">
        <v>1</v>
      </c>
      <c r="I57" s="95"/>
      <c r="J57" s="53"/>
      <c r="K57" s="53"/>
      <c r="L57" s="53"/>
      <c r="M57" s="52"/>
      <c r="N57" s="51"/>
    </row>
    <row r="58" spans="1:14" ht="18.75">
      <c r="A58" s="102"/>
      <c r="B58" s="103" t="s">
        <v>43</v>
      </c>
      <c r="C58" s="54"/>
      <c r="D58" s="53"/>
      <c r="E58" s="53"/>
      <c r="F58" s="95"/>
      <c r="G58" s="95"/>
      <c r="H58" s="95">
        <v>1</v>
      </c>
      <c r="I58" s="95"/>
      <c r="J58" s="53"/>
      <c r="K58" s="53"/>
      <c r="L58" s="53"/>
      <c r="M58" s="52"/>
      <c r="N58" s="51"/>
    </row>
    <row r="59" spans="1:14" ht="18.75">
      <c r="A59" s="102"/>
      <c r="B59" s="103" t="s">
        <v>44</v>
      </c>
      <c r="C59" s="54"/>
      <c r="D59" s="53"/>
      <c r="E59" s="53"/>
      <c r="F59" s="95"/>
      <c r="G59" s="95"/>
      <c r="H59" s="95">
        <v>1</v>
      </c>
      <c r="I59" s="95"/>
      <c r="J59" s="53"/>
      <c r="K59" s="53"/>
      <c r="L59" s="53"/>
      <c r="M59" s="52"/>
      <c r="N59" s="51"/>
    </row>
    <row r="60" spans="1:14" ht="18.75">
      <c r="A60" s="102"/>
      <c r="B60" s="103" t="s">
        <v>45</v>
      </c>
      <c r="C60" s="54"/>
      <c r="D60" s="53"/>
      <c r="E60" s="53"/>
      <c r="F60" s="95"/>
      <c r="G60" s="95"/>
      <c r="H60" s="95">
        <v>1</v>
      </c>
      <c r="I60" s="95"/>
      <c r="J60" s="53"/>
      <c r="K60" s="53"/>
      <c r="L60" s="53"/>
      <c r="M60" s="52"/>
      <c r="N60" s="51"/>
    </row>
    <row r="61" spans="1:14" ht="18.75">
      <c r="A61" s="102"/>
      <c r="B61" s="103" t="s">
        <v>46</v>
      </c>
      <c r="C61" s="54"/>
      <c r="D61" s="53"/>
      <c r="E61" s="53"/>
      <c r="F61" s="95"/>
      <c r="G61" s="95"/>
      <c r="H61" s="95">
        <v>1</v>
      </c>
      <c r="I61" s="95"/>
      <c r="J61" s="53"/>
      <c r="K61" s="53"/>
      <c r="L61" s="53"/>
      <c r="M61" s="52"/>
      <c r="N61" s="51"/>
    </row>
    <row r="62" spans="1:14" ht="18.75">
      <c r="A62" s="102"/>
      <c r="B62" s="103" t="s">
        <v>47</v>
      </c>
      <c r="C62" s="54"/>
      <c r="D62" s="53"/>
      <c r="E62" s="53"/>
      <c r="F62" s="95"/>
      <c r="G62" s="95"/>
      <c r="H62" s="95">
        <v>1</v>
      </c>
      <c r="I62" s="95"/>
      <c r="J62" s="53"/>
      <c r="K62" s="53"/>
      <c r="L62" s="53"/>
      <c r="M62" s="52"/>
      <c r="N62" s="51"/>
    </row>
    <row r="63" spans="1:14" ht="18.75">
      <c r="A63" s="102"/>
      <c r="B63" s="103" t="s">
        <v>48</v>
      </c>
      <c r="C63" s="54"/>
      <c r="D63" s="53"/>
      <c r="E63" s="53"/>
      <c r="F63" s="95"/>
      <c r="G63" s="95"/>
      <c r="H63" s="95">
        <v>1</v>
      </c>
      <c r="I63" s="95"/>
      <c r="J63" s="53"/>
      <c r="K63" s="53"/>
      <c r="L63" s="53"/>
      <c r="M63" s="52"/>
      <c r="N63" s="51"/>
    </row>
    <row r="64" spans="1:14" ht="18.75">
      <c r="A64" s="102"/>
      <c r="B64" s="103" t="s">
        <v>49</v>
      </c>
      <c r="C64" s="54"/>
      <c r="D64" s="53"/>
      <c r="E64" s="53"/>
      <c r="F64" s="95"/>
      <c r="G64" s="95"/>
      <c r="H64" s="95">
        <v>1</v>
      </c>
      <c r="I64" s="95"/>
      <c r="J64" s="53"/>
      <c r="K64" s="53"/>
      <c r="L64" s="53"/>
      <c r="M64" s="52"/>
      <c r="N64" s="51"/>
    </row>
    <row r="65" spans="1:15" ht="18.75">
      <c r="A65" s="102"/>
      <c r="B65" s="104" t="s">
        <v>50</v>
      </c>
      <c r="C65" s="54"/>
      <c r="D65" s="53"/>
      <c r="E65" s="53"/>
      <c r="F65" s="95"/>
      <c r="G65" s="95"/>
      <c r="H65" s="95">
        <v>2</v>
      </c>
      <c r="I65" s="95"/>
      <c r="J65" s="53"/>
      <c r="K65" s="53"/>
      <c r="L65" s="53"/>
      <c r="M65" s="52"/>
      <c r="N65" s="51"/>
    </row>
    <row r="66" spans="1:15" ht="18.75">
      <c r="A66" s="102"/>
      <c r="B66" s="103" t="s">
        <v>51</v>
      </c>
      <c r="C66" s="54"/>
      <c r="D66" s="53"/>
      <c r="E66" s="53"/>
      <c r="F66" s="95"/>
      <c r="G66" s="95"/>
      <c r="H66" s="95">
        <v>1</v>
      </c>
      <c r="I66" s="95"/>
      <c r="J66" s="53"/>
      <c r="K66" s="53"/>
      <c r="L66" s="53"/>
      <c r="M66" s="52"/>
      <c r="N66" s="51"/>
    </row>
    <row r="67" spans="1:15" ht="18.75">
      <c r="A67" s="102"/>
      <c r="B67" s="103" t="s">
        <v>52</v>
      </c>
      <c r="C67" s="54"/>
      <c r="D67" s="53"/>
      <c r="E67" s="53"/>
      <c r="F67" s="95"/>
      <c r="G67" s="95"/>
      <c r="H67" s="95">
        <v>1</v>
      </c>
      <c r="I67" s="95"/>
      <c r="J67" s="53"/>
      <c r="K67" s="53"/>
      <c r="L67" s="53"/>
      <c r="M67" s="52"/>
      <c r="N67" s="51"/>
    </row>
    <row r="68" spans="1:15" ht="18.75">
      <c r="A68" s="102"/>
      <c r="B68" s="103" t="s">
        <v>53</v>
      </c>
      <c r="C68" s="54"/>
      <c r="D68" s="53"/>
      <c r="E68" s="53"/>
      <c r="F68" s="95"/>
      <c r="G68" s="95"/>
      <c r="H68" s="95">
        <v>1</v>
      </c>
      <c r="I68" s="95"/>
      <c r="J68" s="53"/>
      <c r="K68" s="53"/>
      <c r="L68" s="53"/>
      <c r="M68" s="52"/>
      <c r="N68" s="51"/>
    </row>
    <row r="69" spans="1:15" ht="18.75">
      <c r="A69" s="102"/>
      <c r="B69" s="104" t="s">
        <v>54</v>
      </c>
      <c r="C69" s="54"/>
      <c r="D69" s="53"/>
      <c r="E69" s="53"/>
      <c r="F69" s="95"/>
      <c r="G69" s="95"/>
      <c r="H69" s="95">
        <v>1</v>
      </c>
      <c r="I69" s="95"/>
      <c r="J69" s="53"/>
      <c r="K69" s="53"/>
      <c r="L69" s="53"/>
      <c r="M69" s="52"/>
      <c r="N69" s="51"/>
    </row>
    <row r="70" spans="1:15" ht="18.75">
      <c r="A70" s="102"/>
      <c r="B70" s="103" t="s">
        <v>55</v>
      </c>
      <c r="C70" s="54"/>
      <c r="D70" s="53"/>
      <c r="E70" s="53"/>
      <c r="F70" s="95"/>
      <c r="G70" s="95"/>
      <c r="H70" s="95">
        <v>1</v>
      </c>
      <c r="I70" s="95"/>
      <c r="J70" s="53"/>
      <c r="K70" s="53"/>
      <c r="L70" s="53"/>
      <c r="M70" s="52"/>
      <c r="N70" s="51"/>
    </row>
    <row r="71" spans="1:15" s="127" customFormat="1" ht="18" customHeight="1">
      <c r="A71" s="102"/>
      <c r="B71" s="126" t="s">
        <v>56</v>
      </c>
      <c r="C71" s="54"/>
      <c r="D71" s="53"/>
      <c r="E71" s="53"/>
      <c r="F71" s="95"/>
      <c r="G71" s="95"/>
      <c r="H71" s="95">
        <v>0</v>
      </c>
      <c r="I71" s="95"/>
      <c r="J71" s="53"/>
      <c r="K71" s="53"/>
      <c r="L71" s="53"/>
      <c r="M71" s="145"/>
      <c r="N71" s="147"/>
    </row>
    <row r="72" spans="1:15" ht="18" customHeight="1">
      <c r="A72" s="240" t="s">
        <v>26</v>
      </c>
      <c r="B72" s="241"/>
      <c r="C72" s="133"/>
      <c r="D72" s="57"/>
      <c r="E72" s="57">
        <f t="shared" ref="E72:L72" si="12">E73</f>
        <v>3</v>
      </c>
      <c r="F72" s="57">
        <f t="shared" si="12"/>
        <v>0</v>
      </c>
      <c r="G72" s="57">
        <f t="shared" si="12"/>
        <v>18</v>
      </c>
      <c r="H72" s="57"/>
      <c r="I72" s="57">
        <f>I73</f>
        <v>198</v>
      </c>
      <c r="J72" s="57">
        <f t="shared" si="12"/>
        <v>72</v>
      </c>
      <c r="K72" s="57">
        <f t="shared" si="12"/>
        <v>18</v>
      </c>
      <c r="L72" s="57">
        <f t="shared" si="12"/>
        <v>90</v>
      </c>
      <c r="M72" s="52"/>
      <c r="N72" s="51"/>
      <c r="O72" t="s">
        <v>37</v>
      </c>
    </row>
    <row r="73" spans="1:15" ht="18" customHeight="1">
      <c r="A73" s="55" t="s">
        <v>6</v>
      </c>
      <c r="B73" s="51" t="s">
        <v>90</v>
      </c>
      <c r="C73" s="131"/>
      <c r="D73" s="53"/>
      <c r="E73" s="53">
        <v>3</v>
      </c>
      <c r="F73" s="95">
        <v>0</v>
      </c>
      <c r="G73" s="95">
        <v>18</v>
      </c>
      <c r="H73" s="95">
        <v>11</v>
      </c>
      <c r="I73" s="95">
        <f>H73*G73</f>
        <v>198</v>
      </c>
      <c r="J73" s="53">
        <v>72</v>
      </c>
      <c r="K73" s="53">
        <f>SUM(F73:G73)</f>
        <v>18</v>
      </c>
      <c r="L73" s="53">
        <f>SUM(J73:K73)</f>
        <v>90</v>
      </c>
      <c r="M73" s="52"/>
      <c r="N73" s="51"/>
    </row>
    <row r="74" spans="1:15" ht="18" customHeight="1">
      <c r="A74" s="111"/>
      <c r="B74" s="130" t="s">
        <v>68</v>
      </c>
      <c r="C74" s="132"/>
      <c r="D74" s="53"/>
      <c r="E74" s="53"/>
      <c r="F74" s="95"/>
      <c r="G74" s="95"/>
      <c r="H74" s="95"/>
      <c r="I74" s="95"/>
      <c r="J74" s="53"/>
      <c r="K74" s="53"/>
      <c r="L74" s="53"/>
      <c r="M74" s="52"/>
      <c r="N74" s="51"/>
    </row>
    <row r="75" spans="1:15" ht="18" customHeight="1">
      <c r="A75" s="111"/>
      <c r="B75" s="130" t="s">
        <v>69</v>
      </c>
      <c r="C75" s="104"/>
      <c r="D75" s="53"/>
      <c r="E75" s="53"/>
      <c r="F75" s="95"/>
      <c r="G75" s="95"/>
      <c r="H75" s="95">
        <v>11</v>
      </c>
      <c r="I75" s="95"/>
      <c r="J75" s="53"/>
      <c r="K75" s="53"/>
      <c r="L75" s="53"/>
      <c r="M75" s="52"/>
      <c r="N75" s="51"/>
    </row>
    <row r="76" spans="1:15" ht="33" customHeight="1">
      <c r="A76" s="111"/>
      <c r="B76" s="130" t="s">
        <v>70</v>
      </c>
      <c r="C76" s="104"/>
      <c r="D76" s="53"/>
      <c r="E76" s="53"/>
      <c r="F76" s="95"/>
      <c r="G76" s="95"/>
      <c r="H76" s="95"/>
      <c r="I76" s="95"/>
      <c r="J76" s="53"/>
      <c r="K76" s="53"/>
      <c r="L76" s="53"/>
      <c r="M76" s="57">
        <f>SUM('Licence 1'!M154:M155)</f>
        <v>0</v>
      </c>
      <c r="N76" s="56"/>
    </row>
    <row r="77" spans="1:15">
      <c r="A77" s="240" t="s">
        <v>105</v>
      </c>
      <c r="B77" s="241"/>
      <c r="C77" s="78"/>
      <c r="D77" s="57"/>
      <c r="E77" s="57">
        <f>E78</f>
        <v>1.5</v>
      </c>
      <c r="F77" s="57">
        <f>F78</f>
        <v>6</v>
      </c>
      <c r="G77" s="57">
        <f>G78</f>
        <v>12</v>
      </c>
      <c r="H77" s="57"/>
      <c r="I77" s="57">
        <f>I78</f>
        <v>9</v>
      </c>
      <c r="J77" s="57">
        <f>SUM('Licence 1'!J154:J155)</f>
        <v>0</v>
      </c>
      <c r="K77" s="57">
        <f>SUM('Licence 1'!K154:K155)</f>
        <v>0</v>
      </c>
      <c r="L77" s="57">
        <f>L78</f>
        <v>20</v>
      </c>
      <c r="M77" s="52"/>
      <c r="N77" s="51"/>
    </row>
    <row r="78" spans="1:15" ht="31.5">
      <c r="A78" s="55" t="s">
        <v>6</v>
      </c>
      <c r="B78" s="148" t="s">
        <v>106</v>
      </c>
      <c r="C78" s="54"/>
      <c r="D78" s="53"/>
      <c r="E78" s="53">
        <v>1.5</v>
      </c>
      <c r="F78" s="146">
        <v>6</v>
      </c>
      <c r="G78" s="146">
        <v>12</v>
      </c>
      <c r="H78" s="95">
        <v>0</v>
      </c>
      <c r="I78" s="95">
        <f>(F78*1.5)+(G78*H78)</f>
        <v>9</v>
      </c>
      <c r="J78" s="53">
        <v>0</v>
      </c>
      <c r="K78" s="53">
        <v>0</v>
      </c>
      <c r="L78" s="53">
        <v>20</v>
      </c>
      <c r="M78" s="52"/>
      <c r="N78" s="51"/>
    </row>
    <row r="79" spans="1:15" ht="18" customHeight="1">
      <c r="A79" s="55" t="s">
        <v>7</v>
      </c>
      <c r="B79" s="144" t="s">
        <v>174</v>
      </c>
      <c r="C79" s="58"/>
      <c r="D79" s="53"/>
      <c r="E79" s="53">
        <v>1.5</v>
      </c>
      <c r="F79" s="146"/>
      <c r="G79" s="146">
        <v>12</v>
      </c>
      <c r="H79" s="95"/>
      <c r="I79" s="95"/>
      <c r="J79" s="53"/>
      <c r="K79" s="53"/>
      <c r="L79" s="53"/>
      <c r="M79" s="49"/>
      <c r="N79" s="48"/>
    </row>
    <row r="80" spans="1:15">
      <c r="A80" s="236" t="s">
        <v>25</v>
      </c>
      <c r="B80" s="237"/>
      <c r="C80" s="81"/>
      <c r="D80" s="50" t="e">
        <f>#REF!+D77+D72+D51+D45</f>
        <v>#REF!</v>
      </c>
      <c r="E80" s="50" t="e">
        <f>#REF!+E77+E72+E51+E45</f>
        <v>#REF!</v>
      </c>
      <c r="F80" s="50" t="e">
        <f>#REF!+F77+F72+F51+F45</f>
        <v>#REF!</v>
      </c>
      <c r="G80" s="50" t="e">
        <f>#REF!+G77+G72+G51+G45</f>
        <v>#REF!</v>
      </c>
      <c r="H80" s="50"/>
      <c r="I80" s="50" t="e">
        <f>SUM(I45,I51,I72,I77,#REF!)</f>
        <v>#REF!</v>
      </c>
      <c r="J80" s="50" t="e">
        <f>#REF!+J77+J72+J51+J45</f>
        <v>#REF!</v>
      </c>
      <c r="K80" s="50" t="e">
        <f>#REF!+K77+K72+K51+K45</f>
        <v>#REF!</v>
      </c>
      <c r="L80" s="50" t="e">
        <f>#REF!+L77+L72+L51+L45</f>
        <v>#REF!</v>
      </c>
      <c r="M80" s="46"/>
      <c r="N80" s="46"/>
    </row>
    <row r="81" spans="1:12">
      <c r="A81" s="238" t="s">
        <v>15</v>
      </c>
      <c r="B81" s="239"/>
      <c r="C81" s="82"/>
      <c r="D81" s="47" t="e">
        <f>D43+D80</f>
        <v>#REF!</v>
      </c>
      <c r="E81" s="47" t="e">
        <f>E43+E80</f>
        <v>#REF!</v>
      </c>
      <c r="F81" s="47" t="e">
        <f>F80+F43</f>
        <v>#REF!</v>
      </c>
      <c r="G81" s="47" t="e">
        <f>G80+G43</f>
        <v>#REF!</v>
      </c>
      <c r="H81" s="47"/>
      <c r="I81" s="47" t="e">
        <f>I43+I80</f>
        <v>#REF!</v>
      </c>
      <c r="J81" s="47" t="e">
        <f>SUM(#REF!,J77,J72,J51,J45,#REF!,J40,J35,J12,J6)</f>
        <v>#REF!</v>
      </c>
      <c r="K81" s="47" t="e">
        <f>SUM(#REF!,K77,K72,K51,K45,#REF!,K40,K35,K12,K6)</f>
        <v>#REF!</v>
      </c>
      <c r="L81" s="47" t="e">
        <f>L43+L80</f>
        <v>#REF!</v>
      </c>
    </row>
  </sheetData>
  <mergeCells count="15">
    <mergeCell ref="K2:L2"/>
    <mergeCell ref="A80:B80"/>
    <mergeCell ref="A43:B43"/>
    <mergeCell ref="A81:B81"/>
    <mergeCell ref="A77:B77"/>
    <mergeCell ref="A4:N4"/>
    <mergeCell ref="A44:B44"/>
    <mergeCell ref="A45:B45"/>
    <mergeCell ref="A72:B72"/>
    <mergeCell ref="A51:B51"/>
    <mergeCell ref="A5:B5"/>
    <mergeCell ref="A35:B35"/>
    <mergeCell ref="A40:B40"/>
    <mergeCell ref="A6:B6"/>
    <mergeCell ref="A12:B12"/>
  </mergeCells>
  <pageMargins left="0.70866141732283472" right="0.70866141732283472" top="0.35433070866141736" bottom="0.15748031496062992" header="0.31496062992125984" footer="0.31496062992125984"/>
  <pageSetup paperSize="9" scale="79" fitToHeight="0" orientation="landscape" r:id="rId1"/>
  <rowBreaks count="1" manualBreakCount="1">
    <brk id="4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6"/>
  <sheetViews>
    <sheetView topLeftCell="A34" zoomScale="80" zoomScaleNormal="80" workbookViewId="0">
      <selection activeCell="A34" sqref="A34:B34"/>
    </sheetView>
  </sheetViews>
  <sheetFormatPr baseColWidth="10" defaultRowHeight="15.75"/>
  <cols>
    <col min="2" max="2" width="35.25" customWidth="1"/>
  </cols>
  <sheetData>
    <row r="1" spans="1:16" ht="31.5">
      <c r="A1" s="218" t="s">
        <v>107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>
      <c r="A2" s="259" t="s">
        <v>108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149"/>
      <c r="M2" s="15"/>
      <c r="N2" s="2"/>
      <c r="O2" s="2"/>
    </row>
    <row r="3" spans="1:16">
      <c r="A3" s="260"/>
      <c r="B3" s="260"/>
      <c r="C3" s="150"/>
      <c r="D3" s="150"/>
      <c r="E3" s="151"/>
      <c r="F3" s="2"/>
      <c r="G3" s="15"/>
      <c r="H3" s="15"/>
      <c r="I3" s="15"/>
      <c r="J3" s="15"/>
      <c r="K3" s="2"/>
      <c r="L3" s="2"/>
      <c r="M3" s="2"/>
      <c r="N3" s="2"/>
      <c r="O3" s="2"/>
    </row>
    <row r="4" spans="1:16">
      <c r="A4" s="261"/>
      <c r="B4" s="261"/>
      <c r="C4" s="15"/>
      <c r="D4" s="15"/>
      <c r="E4" s="152"/>
      <c r="F4" s="2"/>
      <c r="G4" s="15"/>
      <c r="H4" s="15"/>
      <c r="I4" s="15"/>
      <c r="J4" s="15"/>
      <c r="K4" s="2"/>
      <c r="L4" s="2"/>
      <c r="M4" s="2"/>
      <c r="N4" s="2"/>
      <c r="O4" s="2"/>
    </row>
    <row r="5" spans="1:16">
      <c r="A5" s="260"/>
      <c r="B5" s="260"/>
      <c r="C5" s="150"/>
      <c r="D5" s="150"/>
      <c r="E5" s="1"/>
      <c r="F5" s="2"/>
      <c r="G5" s="15"/>
      <c r="H5" s="15"/>
      <c r="I5" s="15"/>
      <c r="J5" s="15"/>
      <c r="K5" s="2"/>
      <c r="L5" s="2"/>
      <c r="M5" s="2"/>
      <c r="N5" s="2"/>
      <c r="O5" s="2"/>
    </row>
    <row r="6" spans="1:16">
      <c r="A6" s="150"/>
      <c r="B6" s="150"/>
      <c r="C6" s="150"/>
      <c r="D6" s="150"/>
      <c r="E6" s="1"/>
      <c r="F6" s="2"/>
      <c r="G6" s="15"/>
      <c r="H6" s="15"/>
      <c r="I6" s="15"/>
      <c r="J6" s="15"/>
      <c r="K6" s="2"/>
      <c r="L6" s="2"/>
      <c r="M6" s="2"/>
      <c r="N6" s="2"/>
      <c r="O6" s="2"/>
    </row>
    <row r="7" spans="1:16">
      <c r="A7" s="262" t="s">
        <v>109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</row>
    <row r="8" spans="1:16" ht="47.25">
      <c r="A8" s="255" t="s">
        <v>110</v>
      </c>
      <c r="B8" s="255"/>
      <c r="C8" s="153" t="s">
        <v>30</v>
      </c>
      <c r="D8" s="153"/>
      <c r="E8" s="153" t="s">
        <v>1</v>
      </c>
      <c r="F8" s="153" t="s">
        <v>2</v>
      </c>
      <c r="G8" s="153" t="s">
        <v>3</v>
      </c>
      <c r="H8" s="153" t="s">
        <v>4</v>
      </c>
      <c r="I8" s="153" t="s">
        <v>34</v>
      </c>
      <c r="J8" s="153" t="s">
        <v>111</v>
      </c>
      <c r="K8" s="153" t="s">
        <v>5</v>
      </c>
      <c r="L8" s="153" t="s">
        <v>13</v>
      </c>
      <c r="M8" s="153" t="s">
        <v>14</v>
      </c>
      <c r="N8" s="153" t="s">
        <v>112</v>
      </c>
      <c r="O8" s="153" t="s">
        <v>12</v>
      </c>
      <c r="P8" s="153" t="s">
        <v>11</v>
      </c>
    </row>
    <row r="9" spans="1:16" ht="15.6" customHeight="1">
      <c r="A9" s="263" t="s">
        <v>113</v>
      </c>
      <c r="B9" s="264"/>
      <c r="C9" s="154"/>
      <c r="D9" s="155"/>
      <c r="E9" s="155">
        <f t="shared" ref="E9:O9" si="0">SUM(E10:E14)</f>
        <v>0</v>
      </c>
      <c r="F9" s="155">
        <f t="shared" si="0"/>
        <v>15</v>
      </c>
      <c r="G9" s="155"/>
      <c r="H9" s="155"/>
      <c r="I9" s="155"/>
      <c r="J9" s="155">
        <f>SUM(J10:J14)</f>
        <v>0</v>
      </c>
      <c r="K9" s="155">
        <f t="shared" si="0"/>
        <v>260</v>
      </c>
      <c r="L9" s="155">
        <f t="shared" si="0"/>
        <v>108</v>
      </c>
      <c r="M9" s="155">
        <f t="shared" si="0"/>
        <v>368</v>
      </c>
      <c r="N9" s="155">
        <f t="shared" si="0"/>
        <v>0</v>
      </c>
      <c r="O9" s="155">
        <f t="shared" si="0"/>
        <v>0</v>
      </c>
      <c r="P9" s="156"/>
    </row>
    <row r="10" spans="1:16">
      <c r="A10" s="157" t="s">
        <v>6</v>
      </c>
      <c r="B10" s="158"/>
      <c r="C10" s="159"/>
      <c r="D10" s="160"/>
      <c r="E10" s="161"/>
      <c r="F10" s="161">
        <v>3</v>
      </c>
      <c r="G10" s="162"/>
      <c r="H10" s="162"/>
      <c r="I10" s="162"/>
      <c r="J10" s="162">
        <f>SUM(G10*1.5)+(H10*I10)</f>
        <v>0</v>
      </c>
      <c r="K10" s="161">
        <v>60</v>
      </c>
      <c r="L10" s="161">
        <v>24</v>
      </c>
      <c r="M10" s="161">
        <f>SUM(K10:L10)</f>
        <v>84</v>
      </c>
      <c r="N10" s="161">
        <v>0</v>
      </c>
      <c r="O10" s="161"/>
      <c r="P10" s="163"/>
    </row>
    <row r="11" spans="1:16">
      <c r="A11" s="157" t="s">
        <v>7</v>
      </c>
      <c r="B11" s="164"/>
      <c r="C11" s="164"/>
      <c r="D11" s="160"/>
      <c r="E11" s="161"/>
      <c r="F11" s="161">
        <v>3</v>
      </c>
      <c r="G11" s="162"/>
      <c r="H11" s="165"/>
      <c r="I11" s="165"/>
      <c r="J11" s="162">
        <f t="shared" ref="J11:J14" si="1">SUM(G11*1.5)+(H11*I11)</f>
        <v>0</v>
      </c>
      <c r="K11" s="161">
        <v>60</v>
      </c>
      <c r="L11" s="161">
        <v>24</v>
      </c>
      <c r="M11" s="161">
        <f t="shared" ref="M11:M14" si="2">SUM(K11:L11)</f>
        <v>84</v>
      </c>
      <c r="N11" s="161">
        <v>0</v>
      </c>
      <c r="O11" s="161"/>
      <c r="P11" s="163"/>
    </row>
    <row r="12" spans="1:16">
      <c r="A12" s="157" t="s">
        <v>8</v>
      </c>
      <c r="B12" s="164"/>
      <c r="C12" s="164"/>
      <c r="D12" s="160"/>
      <c r="E12" s="161"/>
      <c r="F12" s="161">
        <v>3</v>
      </c>
      <c r="G12" s="162"/>
      <c r="H12" s="165"/>
      <c r="I12" s="165"/>
      <c r="J12" s="162">
        <f t="shared" si="1"/>
        <v>0</v>
      </c>
      <c r="K12" s="161">
        <v>80</v>
      </c>
      <c r="L12" s="161">
        <v>36</v>
      </c>
      <c r="M12" s="161">
        <f t="shared" si="2"/>
        <v>116</v>
      </c>
      <c r="N12" s="161">
        <v>0</v>
      </c>
      <c r="O12" s="161"/>
      <c r="P12" s="163"/>
    </row>
    <row r="13" spans="1:16">
      <c r="A13" s="157" t="s">
        <v>9</v>
      </c>
      <c r="B13" s="164"/>
      <c r="C13" s="164"/>
      <c r="D13" s="160"/>
      <c r="E13" s="161"/>
      <c r="F13" s="161">
        <v>3</v>
      </c>
      <c r="G13" s="162"/>
      <c r="H13" s="165"/>
      <c r="I13" s="165"/>
      <c r="J13" s="162"/>
      <c r="K13" s="161"/>
      <c r="L13" s="161"/>
      <c r="M13" s="161"/>
      <c r="N13" s="161"/>
      <c r="O13" s="161"/>
      <c r="P13" s="163"/>
    </row>
    <row r="14" spans="1:16" ht="31.5">
      <c r="A14" s="157" t="s">
        <v>10</v>
      </c>
      <c r="B14" s="215" t="s">
        <v>171</v>
      </c>
      <c r="C14" s="166"/>
      <c r="D14" s="160"/>
      <c r="E14" s="161"/>
      <c r="F14" s="161">
        <v>3</v>
      </c>
      <c r="G14" s="162"/>
      <c r="H14" s="165"/>
      <c r="I14" s="165"/>
      <c r="J14" s="162">
        <f t="shared" si="1"/>
        <v>0</v>
      </c>
      <c r="K14" s="161">
        <v>60</v>
      </c>
      <c r="L14" s="161">
        <v>24</v>
      </c>
      <c r="M14" s="161">
        <f t="shared" si="2"/>
        <v>84</v>
      </c>
      <c r="N14" s="161">
        <v>0</v>
      </c>
      <c r="O14" s="161"/>
      <c r="P14" s="163"/>
    </row>
    <row r="15" spans="1:16">
      <c r="A15" s="256" t="s">
        <v>114</v>
      </c>
      <c r="B15" s="256"/>
      <c r="C15" s="154"/>
      <c r="D15" s="155"/>
      <c r="E15" s="155" t="e">
        <f>#REF!+#REF!</f>
        <v>#REF!</v>
      </c>
      <c r="F15" s="155">
        <v>9</v>
      </c>
      <c r="G15" s="155"/>
      <c r="H15" s="155"/>
      <c r="I15" s="155"/>
      <c r="J15" s="155" t="e">
        <f>SUM(#REF!)</f>
        <v>#REF!</v>
      </c>
      <c r="K15" s="155" t="e">
        <f>SUM(#REF!)</f>
        <v>#REF!</v>
      </c>
      <c r="L15" s="155" t="e">
        <f>SUM(#REF!)</f>
        <v>#REF!</v>
      </c>
      <c r="M15" s="155" t="e">
        <f>SUM(#REF!)</f>
        <v>#REF!</v>
      </c>
      <c r="N15" s="155" t="e">
        <f>SUM(#REF!)</f>
        <v>#REF!</v>
      </c>
      <c r="O15" s="155" t="e">
        <f>SUM(#REF!)</f>
        <v>#REF!</v>
      </c>
      <c r="P15" s="156"/>
    </row>
    <row r="16" spans="1:16">
      <c r="A16" s="157" t="s">
        <v>6</v>
      </c>
      <c r="B16" s="140"/>
      <c r="C16" s="159"/>
      <c r="D16" s="160"/>
      <c r="E16" s="161"/>
      <c r="F16" s="161">
        <v>3</v>
      </c>
      <c r="G16" s="162"/>
      <c r="H16" s="162"/>
      <c r="I16" s="162"/>
      <c r="J16" s="162">
        <f>SUM(G16*1.5)+(H16*I16)</f>
        <v>0</v>
      </c>
      <c r="K16" s="161">
        <v>60</v>
      </c>
      <c r="L16" s="161">
        <v>24</v>
      </c>
      <c r="M16" s="161">
        <f>SUM(K16:L16)</f>
        <v>84</v>
      </c>
      <c r="N16" s="161">
        <v>0</v>
      </c>
      <c r="O16" s="161"/>
      <c r="P16" s="163"/>
    </row>
    <row r="17" spans="1:16">
      <c r="A17" s="157" t="s">
        <v>7</v>
      </c>
      <c r="B17" s="164"/>
      <c r="C17" s="164"/>
      <c r="D17" s="160"/>
      <c r="E17" s="161"/>
      <c r="F17" s="161">
        <v>3</v>
      </c>
      <c r="G17" s="162"/>
      <c r="H17" s="165"/>
      <c r="I17" s="165"/>
      <c r="J17" s="162">
        <f t="shared" ref="J17:J18" si="3">SUM(G17*1.5)+(H17*I17)</f>
        <v>0</v>
      </c>
      <c r="K17" s="161">
        <v>60</v>
      </c>
      <c r="L17" s="161">
        <v>24</v>
      </c>
      <c r="M17" s="161">
        <f t="shared" ref="M17:M18" si="4">SUM(K17:L17)</f>
        <v>84</v>
      </c>
      <c r="N17" s="161">
        <v>0</v>
      </c>
      <c r="O17" s="161"/>
      <c r="P17" s="163"/>
    </row>
    <row r="18" spans="1:16">
      <c r="A18" s="157" t="s">
        <v>8</v>
      </c>
      <c r="B18" s="164"/>
      <c r="C18" s="164"/>
      <c r="D18" s="160"/>
      <c r="E18" s="161"/>
      <c r="F18" s="161">
        <v>3</v>
      </c>
      <c r="G18" s="162"/>
      <c r="H18" s="165"/>
      <c r="I18" s="165"/>
      <c r="J18" s="162">
        <f t="shared" si="3"/>
        <v>0</v>
      </c>
      <c r="K18" s="161">
        <v>80</v>
      </c>
      <c r="L18" s="161">
        <v>36</v>
      </c>
      <c r="M18" s="161">
        <f t="shared" si="4"/>
        <v>116</v>
      </c>
      <c r="N18" s="161">
        <v>0</v>
      </c>
      <c r="O18" s="161"/>
      <c r="P18" s="163"/>
    </row>
    <row r="19" spans="1:16">
      <c r="A19" s="256" t="s">
        <v>115</v>
      </c>
      <c r="B19" s="256"/>
      <c r="C19" s="154"/>
      <c r="D19" s="155"/>
      <c r="E19" s="155"/>
      <c r="F19" s="155">
        <v>3</v>
      </c>
      <c r="G19" s="155"/>
      <c r="H19" s="155"/>
      <c r="I19" s="155"/>
      <c r="J19" s="168">
        <f>J20</f>
        <v>0</v>
      </c>
      <c r="K19" s="155">
        <f t="shared" ref="K19:O19" si="5">SUM(K20)</f>
        <v>60</v>
      </c>
      <c r="L19" s="155">
        <f t="shared" si="5"/>
        <v>0</v>
      </c>
      <c r="M19" s="155">
        <f t="shared" si="5"/>
        <v>60</v>
      </c>
      <c r="N19" s="155">
        <f t="shared" si="5"/>
        <v>0</v>
      </c>
      <c r="O19" s="155">
        <f t="shared" si="5"/>
        <v>0</v>
      </c>
      <c r="P19" s="156"/>
    </row>
    <row r="20" spans="1:16">
      <c r="A20" s="160" t="s">
        <v>6</v>
      </c>
      <c r="B20" s="169" t="s">
        <v>116</v>
      </c>
      <c r="C20" s="96"/>
      <c r="D20" s="170"/>
      <c r="E20" s="161"/>
      <c r="F20" s="161">
        <v>3</v>
      </c>
      <c r="G20" s="162"/>
      <c r="H20" s="162"/>
      <c r="I20" s="162"/>
      <c r="J20" s="162">
        <f>I20*H20</f>
        <v>0</v>
      </c>
      <c r="K20" s="161">
        <v>60</v>
      </c>
      <c r="L20" s="161">
        <f>SUM(G20:H20)</f>
        <v>0</v>
      </c>
      <c r="M20" s="161">
        <f>SUM(K20:L20)</f>
        <v>60</v>
      </c>
      <c r="N20" s="161">
        <f>(G20*1.5)+(H20)</f>
        <v>0</v>
      </c>
      <c r="O20" s="161"/>
      <c r="P20" s="163"/>
    </row>
    <row r="21" spans="1:16">
      <c r="A21" s="160"/>
      <c r="B21" s="169" t="s">
        <v>117</v>
      </c>
      <c r="C21" s="96"/>
      <c r="D21" s="167"/>
      <c r="E21" s="161"/>
      <c r="F21" s="161"/>
      <c r="G21" s="162"/>
      <c r="H21" s="162"/>
      <c r="I21" s="162"/>
      <c r="J21" s="162"/>
      <c r="K21" s="161"/>
      <c r="L21" s="161"/>
      <c r="M21" s="161"/>
      <c r="N21" s="161"/>
      <c r="O21" s="161"/>
      <c r="P21" s="163"/>
    </row>
    <row r="22" spans="1:16">
      <c r="A22" s="160"/>
      <c r="B22" s="169" t="s">
        <v>118</v>
      </c>
      <c r="C22" s="96"/>
      <c r="D22" s="167"/>
      <c r="E22" s="161"/>
      <c r="F22" s="161"/>
      <c r="G22" s="162"/>
      <c r="H22" s="162"/>
      <c r="I22" s="162"/>
      <c r="J22" s="162"/>
      <c r="K22" s="161"/>
      <c r="L22" s="161"/>
      <c r="M22" s="161"/>
      <c r="N22" s="161"/>
      <c r="O22" s="161"/>
      <c r="P22" s="163"/>
    </row>
    <row r="23" spans="1:16">
      <c r="A23" s="256" t="s">
        <v>119</v>
      </c>
      <c r="B23" s="256"/>
      <c r="C23" s="154"/>
      <c r="D23" s="155"/>
      <c r="E23" s="155"/>
      <c r="F23" s="155">
        <v>3</v>
      </c>
      <c r="G23" s="155"/>
      <c r="H23" s="155"/>
      <c r="I23" s="155"/>
      <c r="J23" s="168" t="e">
        <f>J24</f>
        <v>#VALUE!</v>
      </c>
      <c r="K23" s="155">
        <f>K24</f>
        <v>70</v>
      </c>
      <c r="L23" s="155">
        <f t="shared" ref="L23:O23" si="6">L24</f>
        <v>12</v>
      </c>
      <c r="M23" s="155">
        <f t="shared" si="6"/>
        <v>82</v>
      </c>
      <c r="N23" s="155" t="e">
        <f t="shared" si="6"/>
        <v>#VALUE!</v>
      </c>
      <c r="O23" s="155">
        <f t="shared" si="6"/>
        <v>0</v>
      </c>
      <c r="P23" s="156"/>
    </row>
    <row r="24" spans="1:16" ht="31.5">
      <c r="A24" s="160" t="s">
        <v>6</v>
      </c>
      <c r="B24" s="96" t="s">
        <v>168</v>
      </c>
      <c r="C24" s="169"/>
      <c r="D24" s="160"/>
      <c r="E24" s="170"/>
      <c r="F24" s="170">
        <v>1.5</v>
      </c>
      <c r="G24" s="171" t="s">
        <v>37</v>
      </c>
      <c r="H24" s="171" t="s">
        <v>37</v>
      </c>
      <c r="I24" s="165"/>
      <c r="J24" s="162" t="e">
        <f t="shared" ref="J24:J25" si="7">SUM(G24*1.5)+(H24*I24)</f>
        <v>#VALUE!</v>
      </c>
      <c r="K24" s="170">
        <v>70</v>
      </c>
      <c r="L24" s="170">
        <v>12</v>
      </c>
      <c r="M24" s="170">
        <f>SUM(K24:L24)</f>
        <v>82</v>
      </c>
      <c r="N24" s="170" t="e">
        <f>(G24*1.5)+(H24)</f>
        <v>#VALUE!</v>
      </c>
      <c r="O24" s="170"/>
      <c r="P24" s="163"/>
    </row>
    <row r="25" spans="1:16" ht="32.25" thickBot="1">
      <c r="A25" s="160" t="s">
        <v>120</v>
      </c>
      <c r="B25" s="210" t="s">
        <v>166</v>
      </c>
      <c r="C25" s="211"/>
      <c r="D25" s="160"/>
      <c r="E25" s="170"/>
      <c r="F25" s="170">
        <v>1.5</v>
      </c>
      <c r="G25" s="171" t="s">
        <v>37</v>
      </c>
      <c r="H25" s="171" t="s">
        <v>37</v>
      </c>
      <c r="I25" s="165"/>
      <c r="J25" s="162" t="e">
        <f t="shared" si="7"/>
        <v>#VALUE!</v>
      </c>
      <c r="K25" s="170">
        <v>60</v>
      </c>
      <c r="L25" s="170">
        <v>21</v>
      </c>
      <c r="M25" s="170">
        <f>SUM(K25:L25)</f>
        <v>81</v>
      </c>
      <c r="N25" s="170"/>
      <c r="O25" s="170"/>
      <c r="P25" s="163"/>
    </row>
    <row r="26" spans="1:16">
      <c r="A26" s="253" t="s">
        <v>121</v>
      </c>
      <c r="B26" s="254"/>
      <c r="C26" s="172"/>
      <c r="D26" s="172"/>
      <c r="E26" s="173" t="e">
        <f>#REF!+E23+E19+E15+E9</f>
        <v>#REF!</v>
      </c>
      <c r="F26" s="173" t="e">
        <f>#REF!+F23+F19+F15+F9</f>
        <v>#REF!</v>
      </c>
      <c r="G26" s="174" t="e">
        <f>#REF!+G23+G19+G15+G9</f>
        <v>#REF!</v>
      </c>
      <c r="H26" s="174" t="e">
        <f>#REF!+H23+H19+H15+H9</f>
        <v>#REF!</v>
      </c>
      <c r="I26" s="174"/>
      <c r="J26" s="155" t="e">
        <f>SUM(#REF!,J23,J19,J15,J9)</f>
        <v>#REF!</v>
      </c>
      <c r="K26" s="173" t="e">
        <f>#REF!+K23+K19+K15+K9</f>
        <v>#REF!</v>
      </c>
      <c r="L26" s="173" t="e">
        <f>#REF!+L23+L19+L15+L9</f>
        <v>#REF!</v>
      </c>
      <c r="M26" s="173" t="e">
        <f>#REF!+M23+M19+M15+M9</f>
        <v>#REF!</v>
      </c>
      <c r="N26" s="170"/>
      <c r="O26" s="170"/>
      <c r="P26" s="163"/>
    </row>
    <row r="27" spans="1:16" ht="47.25">
      <c r="A27" s="255" t="s">
        <v>124</v>
      </c>
      <c r="B27" s="255"/>
      <c r="C27" s="153" t="s">
        <v>30</v>
      </c>
      <c r="D27" s="153"/>
      <c r="E27" s="153" t="s">
        <v>1</v>
      </c>
      <c r="F27" s="153" t="s">
        <v>2</v>
      </c>
      <c r="G27" s="153" t="s">
        <v>3</v>
      </c>
      <c r="H27" s="153" t="s">
        <v>4</v>
      </c>
      <c r="I27" s="153" t="s">
        <v>34</v>
      </c>
      <c r="J27" s="153" t="s">
        <v>111</v>
      </c>
      <c r="K27" s="153" t="s">
        <v>5</v>
      </c>
      <c r="L27" s="153" t="s">
        <v>13</v>
      </c>
      <c r="M27" s="153" t="s">
        <v>14</v>
      </c>
      <c r="N27" s="153" t="s">
        <v>112</v>
      </c>
      <c r="O27" s="153" t="s">
        <v>12</v>
      </c>
      <c r="P27" s="153" t="s">
        <v>11</v>
      </c>
    </row>
    <row r="28" spans="1:16">
      <c r="A28" s="256" t="s">
        <v>113</v>
      </c>
      <c r="B28" s="256"/>
      <c r="C28" s="175"/>
      <c r="D28" s="176"/>
      <c r="E28" s="177"/>
      <c r="F28" s="177">
        <v>15</v>
      </c>
      <c r="G28" s="177"/>
      <c r="H28" s="177"/>
      <c r="I28" s="177"/>
      <c r="J28" s="177">
        <f>SUM(J29:J33)</f>
        <v>0</v>
      </c>
      <c r="K28" s="177">
        <f t="shared" ref="K28:O28" si="8">SUM(K29:K33)</f>
        <v>260</v>
      </c>
      <c r="L28" s="177">
        <f t="shared" si="8"/>
        <v>102</v>
      </c>
      <c r="M28" s="177">
        <f t="shared" si="8"/>
        <v>362</v>
      </c>
      <c r="N28" s="178">
        <f t="shared" si="8"/>
        <v>0</v>
      </c>
      <c r="O28" s="178">
        <f t="shared" si="8"/>
        <v>0</v>
      </c>
      <c r="P28" s="179"/>
    </row>
    <row r="29" spans="1:16">
      <c r="A29" s="170" t="s">
        <v>6</v>
      </c>
      <c r="B29" s="180"/>
      <c r="C29" s="180"/>
      <c r="D29" s="160"/>
      <c r="E29" s="170"/>
      <c r="F29" s="170">
        <v>3</v>
      </c>
      <c r="G29" s="165"/>
      <c r="H29" s="165"/>
      <c r="I29" s="165"/>
      <c r="J29" s="165">
        <f>(G29*1.5)+(H29*I29)</f>
        <v>0</v>
      </c>
      <c r="K29" s="170">
        <v>80</v>
      </c>
      <c r="L29" s="170">
        <v>36</v>
      </c>
      <c r="M29" s="170">
        <f>SUM(K29:L29)</f>
        <v>116</v>
      </c>
      <c r="N29" s="179"/>
      <c r="O29" s="179"/>
      <c r="P29" s="179"/>
    </row>
    <row r="30" spans="1:16">
      <c r="A30" s="170" t="s">
        <v>7</v>
      </c>
      <c r="B30" s="180"/>
      <c r="C30" s="180"/>
      <c r="D30" s="160"/>
      <c r="E30" s="170"/>
      <c r="F30" s="170">
        <v>3</v>
      </c>
      <c r="G30" s="165"/>
      <c r="H30" s="165"/>
      <c r="I30" s="165"/>
      <c r="J30" s="165">
        <f t="shared" ref="J30:J33" si="9">(G30*1.5)+(H30*I30)</f>
        <v>0</v>
      </c>
      <c r="K30" s="170">
        <v>60</v>
      </c>
      <c r="L30" s="170">
        <v>18</v>
      </c>
      <c r="M30" s="170">
        <f t="shared" ref="M30:M33" si="10">SUM(K30:L30)</f>
        <v>78</v>
      </c>
      <c r="N30" s="179"/>
      <c r="O30" s="179"/>
      <c r="P30" s="179"/>
    </row>
    <row r="31" spans="1:16">
      <c r="A31" s="157" t="s">
        <v>8</v>
      </c>
      <c r="B31" s="164"/>
      <c r="C31" s="164"/>
      <c r="D31" s="160"/>
      <c r="E31" s="161"/>
      <c r="F31" s="161">
        <v>3</v>
      </c>
      <c r="G31" s="162"/>
      <c r="H31" s="165"/>
      <c r="I31" s="165"/>
      <c r="J31" s="162"/>
      <c r="K31" s="161"/>
      <c r="L31" s="161"/>
      <c r="M31" s="161"/>
      <c r="N31" s="161"/>
      <c r="O31" s="161"/>
      <c r="P31" s="163"/>
    </row>
    <row r="32" spans="1:16">
      <c r="A32" s="157" t="s">
        <v>9</v>
      </c>
      <c r="B32" s="166"/>
      <c r="C32" s="166"/>
      <c r="D32" s="160"/>
      <c r="E32" s="161"/>
      <c r="F32" s="161">
        <v>3</v>
      </c>
      <c r="G32" s="162"/>
      <c r="H32" s="165"/>
      <c r="I32" s="165"/>
      <c r="J32" s="162">
        <f t="shared" ref="J32" si="11">SUM(G32*1.5)+(H32*I32)</f>
        <v>0</v>
      </c>
      <c r="K32" s="161">
        <v>60</v>
      </c>
      <c r="L32" s="161">
        <v>24</v>
      </c>
      <c r="M32" s="161">
        <f t="shared" ref="M32" si="12">SUM(K32:L32)</f>
        <v>84</v>
      </c>
      <c r="N32" s="161">
        <v>0</v>
      </c>
      <c r="O32" s="161"/>
      <c r="P32" s="163"/>
    </row>
    <row r="33" spans="1:16" ht="31.5">
      <c r="A33" s="170" t="s">
        <v>10</v>
      </c>
      <c r="B33" s="215" t="s">
        <v>172</v>
      </c>
      <c r="C33" s="180"/>
      <c r="D33" s="160"/>
      <c r="E33" s="170"/>
      <c r="F33" s="170">
        <v>3</v>
      </c>
      <c r="G33" s="165"/>
      <c r="H33" s="165"/>
      <c r="I33" s="165"/>
      <c r="J33" s="165">
        <f t="shared" si="9"/>
        <v>0</v>
      </c>
      <c r="K33" s="170">
        <v>60</v>
      </c>
      <c r="L33" s="170">
        <v>24</v>
      </c>
      <c r="M33" s="170">
        <f t="shared" si="10"/>
        <v>84</v>
      </c>
      <c r="N33" s="179"/>
      <c r="O33" s="179"/>
      <c r="P33" s="179"/>
    </row>
    <row r="34" spans="1:16">
      <c r="A34" s="256" t="s">
        <v>114</v>
      </c>
      <c r="B34" s="256"/>
      <c r="C34" s="154"/>
      <c r="D34" s="155"/>
      <c r="E34" s="155"/>
      <c r="F34" s="155">
        <f>SUM(F35:F37)</f>
        <v>3</v>
      </c>
      <c r="G34" s="155"/>
      <c r="H34" s="155"/>
      <c r="I34" s="155"/>
      <c r="J34" s="155">
        <f>SUM(J35:J37)</f>
        <v>0</v>
      </c>
      <c r="K34" s="155">
        <f t="shared" ref="K34:M34" si="13">SUM(K35:K37)</f>
        <v>150</v>
      </c>
      <c r="L34" s="155">
        <f t="shared" si="13"/>
        <v>62</v>
      </c>
      <c r="M34" s="155">
        <f t="shared" si="13"/>
        <v>212</v>
      </c>
      <c r="N34" s="155">
        <f t="shared" ref="N34:O34" si="14">SUM(N35:N39)</f>
        <v>0</v>
      </c>
      <c r="O34" s="155">
        <f t="shared" si="14"/>
        <v>0</v>
      </c>
      <c r="P34" s="156"/>
    </row>
    <row r="35" spans="1:16">
      <c r="A35" s="157" t="s">
        <v>6</v>
      </c>
      <c r="B35" s="213"/>
      <c r="C35" s="181"/>
      <c r="D35" s="182"/>
      <c r="E35" s="170"/>
      <c r="F35" s="170">
        <v>3</v>
      </c>
      <c r="G35" s="165"/>
      <c r="H35" s="165"/>
      <c r="I35" s="183"/>
      <c r="J35" s="183">
        <f>(G35*1.5)+(H35*I35)</f>
        <v>0</v>
      </c>
      <c r="K35" s="184">
        <v>60</v>
      </c>
      <c r="L35" s="185">
        <f>SUM(G35:H35)</f>
        <v>0</v>
      </c>
      <c r="M35" s="170">
        <f>SUM(K35:L35)</f>
        <v>60</v>
      </c>
      <c r="N35" s="185"/>
      <c r="O35" s="161"/>
      <c r="P35" s="163"/>
    </row>
    <row r="36" spans="1:16">
      <c r="A36" s="157" t="s">
        <v>7</v>
      </c>
      <c r="B36" s="212"/>
      <c r="C36" s="186"/>
      <c r="D36" s="182"/>
      <c r="E36" s="170"/>
      <c r="F36" s="170"/>
      <c r="G36" s="165"/>
      <c r="H36" s="165"/>
      <c r="I36" s="183"/>
      <c r="J36" s="183">
        <f t="shared" ref="J36:J37" si="15">(G36*1.5)+(H36*I36)</f>
        <v>0</v>
      </c>
      <c r="K36" s="184">
        <v>30</v>
      </c>
      <c r="L36" s="185">
        <v>18</v>
      </c>
      <c r="M36" s="170">
        <f t="shared" ref="M36:M37" si="16">SUM(K36:L36)</f>
        <v>48</v>
      </c>
      <c r="N36" s="185">
        <f>(G38*1.5)+(H38)</f>
        <v>0</v>
      </c>
      <c r="O36" s="161"/>
      <c r="P36" s="163"/>
    </row>
    <row r="37" spans="1:16">
      <c r="A37" s="187" t="s">
        <v>8</v>
      </c>
      <c r="B37" s="186"/>
      <c r="C37" s="186"/>
      <c r="D37" s="182"/>
      <c r="E37" s="170"/>
      <c r="F37" s="170"/>
      <c r="G37" s="165"/>
      <c r="H37" s="165"/>
      <c r="I37" s="183"/>
      <c r="J37" s="183">
        <f t="shared" si="15"/>
        <v>0</v>
      </c>
      <c r="K37" s="184">
        <v>60</v>
      </c>
      <c r="L37" s="185">
        <v>44</v>
      </c>
      <c r="M37" s="170">
        <f t="shared" si="16"/>
        <v>104</v>
      </c>
      <c r="N37" s="185"/>
      <c r="O37" s="161"/>
      <c r="P37" s="163"/>
    </row>
    <row r="38" spans="1:16">
      <c r="A38" s="257" t="s">
        <v>122</v>
      </c>
      <c r="B38" s="258"/>
      <c r="C38" s="188"/>
      <c r="D38" s="189"/>
      <c r="E38" s="177"/>
      <c r="F38" s="177">
        <f>F39</f>
        <v>3</v>
      </c>
      <c r="G38" s="177"/>
      <c r="H38" s="177"/>
      <c r="I38" s="190"/>
      <c r="J38" s="190">
        <f>SUM(J39:J41)</f>
        <v>0</v>
      </c>
      <c r="K38" s="191">
        <f>K39</f>
        <v>60</v>
      </c>
      <c r="L38" s="191">
        <f t="shared" ref="L38:M38" si="17">L39</f>
        <v>0</v>
      </c>
      <c r="M38" s="192">
        <f t="shared" si="17"/>
        <v>60</v>
      </c>
      <c r="N38" s="193">
        <f>(G38*1.5)+(H38)</f>
        <v>0</v>
      </c>
      <c r="O38" s="168"/>
      <c r="P38" s="194"/>
    </row>
    <row r="39" spans="1:16">
      <c r="A39" s="157" t="s">
        <v>6</v>
      </c>
      <c r="B39" s="169" t="s">
        <v>116</v>
      </c>
      <c r="C39" s="96"/>
      <c r="D39" s="170"/>
      <c r="E39" s="170"/>
      <c r="F39" s="170">
        <v>3</v>
      </c>
      <c r="G39" s="195"/>
      <c r="H39" s="165"/>
      <c r="I39" s="183"/>
      <c r="J39" s="183">
        <f>I39*H39</f>
        <v>0</v>
      </c>
      <c r="K39" s="184">
        <v>60</v>
      </c>
      <c r="L39" s="185">
        <f>SUM(G39:H39)</f>
        <v>0</v>
      </c>
      <c r="M39" s="170">
        <f>SUM(K39:L39)</f>
        <v>60</v>
      </c>
      <c r="N39" s="185"/>
      <c r="O39" s="161"/>
      <c r="P39" s="163"/>
    </row>
    <row r="40" spans="1:16">
      <c r="A40" s="157"/>
      <c r="B40" s="169" t="s">
        <v>117</v>
      </c>
      <c r="C40" s="96"/>
      <c r="D40" s="167"/>
      <c r="E40" s="170"/>
      <c r="F40" s="170"/>
      <c r="G40" s="195"/>
      <c r="H40" s="165"/>
      <c r="I40" s="183"/>
      <c r="J40" s="183">
        <f t="shared" ref="J40:J41" si="18">(G40*1.5)+(H40*I40)</f>
        <v>0</v>
      </c>
      <c r="K40" s="184"/>
      <c r="L40" s="185"/>
      <c r="M40" s="170"/>
      <c r="N40" s="185"/>
      <c r="O40" s="161"/>
      <c r="P40" s="163"/>
    </row>
    <row r="41" spans="1:16">
      <c r="A41" s="157"/>
      <c r="B41" s="169" t="s">
        <v>118</v>
      </c>
      <c r="C41" s="96"/>
      <c r="D41" s="167"/>
      <c r="E41" s="170"/>
      <c r="F41" s="170"/>
      <c r="G41" s="195"/>
      <c r="H41" s="165"/>
      <c r="I41" s="183"/>
      <c r="J41" s="183">
        <f t="shared" si="18"/>
        <v>0</v>
      </c>
      <c r="K41" s="184"/>
      <c r="L41" s="185"/>
      <c r="M41" s="170"/>
      <c r="N41" s="185"/>
      <c r="O41" s="161"/>
      <c r="P41" s="163"/>
    </row>
    <row r="42" spans="1:16">
      <c r="A42" s="256" t="s">
        <v>119</v>
      </c>
      <c r="B42" s="256"/>
      <c r="C42" s="154"/>
      <c r="D42" s="155"/>
      <c r="E42" s="155"/>
      <c r="F42" s="155">
        <f>F43+F44</f>
        <v>3</v>
      </c>
      <c r="G42" s="155"/>
      <c r="H42" s="155"/>
      <c r="I42" s="155"/>
      <c r="J42" s="155">
        <f>SUM(J43:J44)</f>
        <v>0</v>
      </c>
      <c r="K42" s="155">
        <f>SUM(K43:K44)</f>
        <v>50</v>
      </c>
      <c r="L42" s="155">
        <f t="shared" ref="L42:M42" si="19">SUM(L43:L44)</f>
        <v>12</v>
      </c>
      <c r="M42" s="155">
        <f t="shared" si="19"/>
        <v>202</v>
      </c>
      <c r="N42" s="155">
        <f t="shared" ref="N42:O42" si="20">SUM(N43)</f>
        <v>0</v>
      </c>
      <c r="O42" s="155">
        <f t="shared" si="20"/>
        <v>0</v>
      </c>
      <c r="P42" s="156"/>
    </row>
    <row r="43" spans="1:16">
      <c r="A43" s="157" t="s">
        <v>6</v>
      </c>
      <c r="B43" s="196" t="s">
        <v>167</v>
      </c>
      <c r="C43" s="197"/>
      <c r="D43" s="160"/>
      <c r="E43" s="170"/>
      <c r="F43" s="170">
        <v>1.5</v>
      </c>
      <c r="G43" s="171"/>
      <c r="H43" s="171"/>
      <c r="I43" s="165"/>
      <c r="J43" s="165">
        <f>(G43*1.5)+(H43*I43)</f>
        <v>0</v>
      </c>
      <c r="K43" s="170">
        <v>30</v>
      </c>
      <c r="L43" s="170">
        <v>12</v>
      </c>
      <c r="M43" s="170">
        <v>42</v>
      </c>
      <c r="N43" s="170">
        <f>(G43*1.5)+(H43)</f>
        <v>0</v>
      </c>
      <c r="O43" s="170"/>
      <c r="P43" s="163"/>
    </row>
    <row r="44" spans="1:16">
      <c r="A44" s="198" t="s">
        <v>7</v>
      </c>
      <c r="B44" s="196" t="s">
        <v>161</v>
      </c>
      <c r="C44" s="197"/>
      <c r="D44" s="160"/>
      <c r="E44" s="198"/>
      <c r="F44" s="198">
        <v>1.5</v>
      </c>
      <c r="G44" s="199"/>
      <c r="H44" s="199"/>
      <c r="I44" s="199"/>
      <c r="J44" s="165">
        <f>(G44*1.5)+(H44*I44)</f>
        <v>0</v>
      </c>
      <c r="K44" s="198">
        <v>20</v>
      </c>
      <c r="L44" s="198">
        <v>0</v>
      </c>
      <c r="M44" s="198">
        <v>160</v>
      </c>
      <c r="N44" s="198"/>
      <c r="O44" s="200"/>
      <c r="P44" s="201"/>
    </row>
    <row r="45" spans="1:16">
      <c r="A45" s="250" t="s">
        <v>123</v>
      </c>
      <c r="B45" s="250"/>
      <c r="C45" s="202"/>
      <c r="D45" s="202"/>
      <c r="E45" s="203" t="e">
        <f>#REF!+E42+E38+E34+E28</f>
        <v>#REF!</v>
      </c>
      <c r="F45" s="203" t="e">
        <f>#REF!+F42+F38+F34+F28</f>
        <v>#REF!</v>
      </c>
      <c r="G45" s="204" t="e">
        <f>#REF!+G42+G38+G34+G28</f>
        <v>#REF!</v>
      </c>
      <c r="H45" s="204" t="e">
        <f>#REF!+H42+H38+H34+H28</f>
        <v>#REF!</v>
      </c>
      <c r="I45" s="204"/>
      <c r="J45" s="204" t="e">
        <f>SUM(#REF!,J42,J38,J34,J28)</f>
        <v>#REF!</v>
      </c>
      <c r="K45" s="203" t="e">
        <f>#REF!+K42+K38+K34+K28</f>
        <v>#REF!</v>
      </c>
      <c r="L45" s="203" t="e">
        <f>#REF!+L42+L38+L34+L28</f>
        <v>#REF!</v>
      </c>
      <c r="M45" s="203" t="e">
        <f>#REF!+M42+M38+M34+M28</f>
        <v>#REF!</v>
      </c>
      <c r="N45" s="205"/>
      <c r="O45" s="205"/>
      <c r="P45" s="206"/>
    </row>
    <row r="46" spans="1:16">
      <c r="A46" s="251" t="s">
        <v>15</v>
      </c>
      <c r="B46" s="252"/>
      <c r="C46" s="207"/>
      <c r="D46" s="207"/>
      <c r="E46" s="208" t="e">
        <f>E26+E45</f>
        <v>#REF!</v>
      </c>
      <c r="F46" s="208" t="e">
        <f>F26+F45</f>
        <v>#REF!</v>
      </c>
      <c r="G46" s="208" t="e">
        <f>G26+G45</f>
        <v>#REF!</v>
      </c>
      <c r="H46" s="208" t="e">
        <f>H26+H45</f>
        <v>#REF!</v>
      </c>
      <c r="I46" s="208"/>
      <c r="J46" s="208" t="e">
        <f>SUM(J45,J26)</f>
        <v>#REF!</v>
      </c>
      <c r="K46" s="208" t="e">
        <f>K26+K45</f>
        <v>#REF!</v>
      </c>
      <c r="L46" s="208" t="e">
        <f>L26+L45</f>
        <v>#REF!</v>
      </c>
      <c r="M46" s="208" t="e">
        <f>M26+M45</f>
        <v>#REF!</v>
      </c>
      <c r="N46" s="208"/>
      <c r="O46" s="208"/>
      <c r="P46" s="208"/>
    </row>
  </sheetData>
  <mergeCells count="20">
    <mergeCell ref="A23:B23"/>
    <mergeCell ref="A1:P1"/>
    <mergeCell ref="A2:B2"/>
    <mergeCell ref="C2:K2"/>
    <mergeCell ref="A3:B3"/>
    <mergeCell ref="A4:B4"/>
    <mergeCell ref="A5:B5"/>
    <mergeCell ref="A7:P7"/>
    <mergeCell ref="A8:B8"/>
    <mergeCell ref="A9:B9"/>
    <mergeCell ref="A15:B15"/>
    <mergeCell ref="A19:B19"/>
    <mergeCell ref="A45:B45"/>
    <mergeCell ref="A46:B46"/>
    <mergeCell ref="A26:B26"/>
    <mergeCell ref="A27:B27"/>
    <mergeCell ref="A28:B28"/>
    <mergeCell ref="A34:B34"/>
    <mergeCell ref="A38:B38"/>
    <mergeCell ref="A42:B42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11"/>
  <sheetViews>
    <sheetView topLeftCell="A19" zoomScale="90" zoomScaleNormal="90" workbookViewId="0">
      <selection activeCell="A5" sqref="A5:B5"/>
    </sheetView>
  </sheetViews>
  <sheetFormatPr baseColWidth="10" defaultColWidth="0" defaultRowHeight="15.75" zeroHeight="1" outlineLevelRow="1"/>
  <cols>
    <col min="1" max="1" width="5" style="15" customWidth="1"/>
    <col min="2" max="2" width="70.875" style="1" customWidth="1"/>
    <col min="3" max="3" width="26.75" style="1" customWidth="1"/>
    <col min="4" max="4" width="9.125" style="1" customWidth="1"/>
    <col min="5" max="5" width="8.75" style="2" customWidth="1"/>
    <col min="6" max="7" width="5.625" style="15" bestFit="1" customWidth="1"/>
    <col min="8" max="9" width="5.625" style="15" customWidth="1"/>
    <col min="10" max="10" width="8.5" style="15" bestFit="1" customWidth="1"/>
    <col min="11" max="11" width="6.75" style="15" bestFit="1" customWidth="1"/>
    <col min="12" max="12" width="12.75" style="2" customWidth="1"/>
    <col min="13" max="13" width="14.25" style="2" customWidth="1"/>
    <col min="14" max="14" width="10.5" style="2" customWidth="1"/>
    <col min="15" max="15" width="11" style="2" hidden="1" customWidth="1"/>
    <col min="16" max="16" width="72.25" hidden="1" customWidth="1"/>
    <col min="17" max="17" width="11" hidden="1" customWidth="1"/>
    <col min="18" max="21" width="0" hidden="1" customWidth="1"/>
    <col min="22" max="16384" width="11" hidden="1"/>
  </cols>
  <sheetData>
    <row r="1" spans="1:20" ht="31.5">
      <c r="A1" s="218" t="s">
        <v>154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1"/>
      <c r="R1" s="1"/>
      <c r="S1" s="1"/>
      <c r="T1" s="1"/>
    </row>
    <row r="2" spans="1:20" ht="37.5" customHeight="1" outlineLevel="1">
      <c r="A2" s="219" t="s">
        <v>0</v>
      </c>
      <c r="B2" s="219"/>
      <c r="C2" s="105"/>
      <c r="D2" s="224" t="s">
        <v>23</v>
      </c>
      <c r="E2" s="224"/>
      <c r="F2" s="224"/>
      <c r="G2" s="224"/>
      <c r="H2" s="224"/>
      <c r="I2" s="224"/>
      <c r="J2" s="224"/>
      <c r="K2" s="224"/>
      <c r="L2" s="224"/>
      <c r="M2" s="84"/>
      <c r="N2" s="45"/>
      <c r="O2" s="45"/>
      <c r="P2" s="44"/>
    </row>
    <row r="3" spans="1:20" ht="18.75" outlineLevel="1">
      <c r="A3" s="105"/>
      <c r="B3" s="105" t="s">
        <v>155</v>
      </c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84"/>
      <c r="N3" s="45"/>
      <c r="O3" s="45"/>
      <c r="P3" s="44"/>
    </row>
    <row r="4" spans="1:20" ht="18.75" outlineLevel="1">
      <c r="A4" s="222" t="s">
        <v>151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</row>
    <row r="5" spans="1:20" ht="112.5" outlineLevel="1">
      <c r="A5" s="223" t="s">
        <v>169</v>
      </c>
      <c r="B5" s="223"/>
      <c r="C5" s="38" t="s">
        <v>30</v>
      </c>
      <c r="D5" s="38" t="s">
        <v>1</v>
      </c>
      <c r="E5" s="38" t="s">
        <v>2</v>
      </c>
      <c r="F5" s="38" t="s">
        <v>3</v>
      </c>
      <c r="G5" s="38" t="s">
        <v>4</v>
      </c>
      <c r="H5" s="38" t="s">
        <v>159</v>
      </c>
      <c r="I5" s="38" t="s">
        <v>160</v>
      </c>
      <c r="J5" s="38" t="s">
        <v>31</v>
      </c>
      <c r="K5" s="38" t="s">
        <v>32</v>
      </c>
      <c r="L5" s="38" t="s">
        <v>5</v>
      </c>
      <c r="M5" s="38" t="s">
        <v>13</v>
      </c>
      <c r="N5" s="38" t="s">
        <v>14</v>
      </c>
      <c r="O5" s="38" t="s">
        <v>12</v>
      </c>
      <c r="P5" s="38" t="s">
        <v>11</v>
      </c>
    </row>
    <row r="6" spans="1:20" ht="18.75" outlineLevel="1">
      <c r="A6" s="221" t="s">
        <v>152</v>
      </c>
      <c r="B6" s="221"/>
      <c r="C6" s="76"/>
      <c r="D6" s="30">
        <f>SUM(D7:D11)</f>
        <v>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f>SUM(O7:O11)</f>
        <v>0</v>
      </c>
      <c r="P6" s="34"/>
    </row>
    <row r="7" spans="1:20" ht="18.75">
      <c r="A7" s="33" t="s">
        <v>6</v>
      </c>
      <c r="B7" s="41"/>
      <c r="C7" s="41"/>
      <c r="D7" s="26"/>
      <c r="E7" s="26"/>
      <c r="F7" s="89"/>
      <c r="G7" s="89"/>
      <c r="H7" s="89"/>
      <c r="I7" s="89"/>
      <c r="J7" s="89"/>
      <c r="K7" s="89"/>
      <c r="L7" s="26"/>
      <c r="M7" s="26"/>
      <c r="N7" s="26"/>
      <c r="O7" s="26"/>
      <c r="P7" s="25"/>
    </row>
    <row r="8" spans="1:20" ht="18.75">
      <c r="A8" s="33" t="s">
        <v>7</v>
      </c>
      <c r="B8" s="41"/>
      <c r="C8" s="41"/>
      <c r="D8" s="26"/>
      <c r="E8" s="26"/>
      <c r="F8" s="89"/>
      <c r="G8" s="88"/>
      <c r="H8" s="88"/>
      <c r="I8" s="88"/>
      <c r="J8" s="88"/>
      <c r="K8" s="89"/>
      <c r="L8" s="26"/>
      <c r="M8" s="26"/>
      <c r="N8" s="26"/>
      <c r="O8" s="26"/>
      <c r="P8" s="25"/>
    </row>
    <row r="9" spans="1:20" ht="16.5" customHeight="1">
      <c r="A9" s="33" t="s">
        <v>8</v>
      </c>
      <c r="B9" s="41"/>
      <c r="C9" s="41"/>
      <c r="D9" s="26"/>
      <c r="E9" s="26"/>
      <c r="F9" s="89"/>
      <c r="G9" s="88"/>
      <c r="H9" s="88"/>
      <c r="I9" s="88"/>
      <c r="J9" s="88"/>
      <c r="K9" s="89"/>
      <c r="L9" s="26"/>
      <c r="M9" s="26"/>
      <c r="N9" s="26"/>
      <c r="O9" s="26"/>
      <c r="P9" s="25"/>
    </row>
    <row r="10" spans="1:20" ht="16.5" customHeight="1">
      <c r="A10" s="33" t="s">
        <v>9</v>
      </c>
      <c r="B10" s="41"/>
      <c r="C10" s="41"/>
      <c r="D10" s="26"/>
      <c r="E10" s="26"/>
      <c r="F10" s="89"/>
      <c r="G10" s="88"/>
      <c r="H10" s="88"/>
      <c r="I10" s="88"/>
      <c r="J10" s="88"/>
      <c r="K10" s="89"/>
      <c r="L10" s="26"/>
      <c r="M10" s="26"/>
      <c r="N10" s="26"/>
      <c r="O10" s="26"/>
      <c r="P10" s="25"/>
    </row>
    <row r="11" spans="1:20" ht="18.75" outlineLevel="1">
      <c r="A11" s="33" t="s">
        <v>10</v>
      </c>
      <c r="B11" s="41"/>
      <c r="C11" s="41"/>
      <c r="D11" s="26"/>
      <c r="E11" s="26"/>
      <c r="F11" s="89"/>
      <c r="G11" s="88"/>
      <c r="H11" s="88"/>
      <c r="I11" s="88"/>
      <c r="J11" s="88"/>
      <c r="K11" s="89"/>
      <c r="L11" s="26"/>
      <c r="M11" s="26"/>
      <c r="N11" s="26"/>
      <c r="O11" s="26"/>
      <c r="P11" s="25"/>
    </row>
    <row r="12" spans="1:20" ht="18.75" outlineLevel="1">
      <c r="A12" s="221" t="s">
        <v>153</v>
      </c>
      <c r="B12" s="221"/>
      <c r="C12" s="76"/>
      <c r="D12" s="30">
        <f t="shared" ref="D12" si="0">SUM(D13:D17)</f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f>SUM(O13:O13)</f>
        <v>0</v>
      </c>
      <c r="P12" s="34"/>
    </row>
    <row r="13" spans="1:20" ht="18.75" outlineLevel="1">
      <c r="A13" s="28" t="s">
        <v>6</v>
      </c>
      <c r="B13" s="41"/>
      <c r="C13" s="41"/>
      <c r="D13" s="26"/>
      <c r="E13" s="26"/>
      <c r="F13" s="89"/>
      <c r="G13" s="89"/>
      <c r="H13" s="89"/>
      <c r="I13" s="89"/>
      <c r="J13" s="89"/>
      <c r="K13" s="89"/>
      <c r="L13" s="26"/>
      <c r="M13" s="26"/>
      <c r="N13" s="26"/>
      <c r="O13" s="26"/>
      <c r="P13" s="40"/>
    </row>
    <row r="14" spans="1:20" ht="18.75" outlineLevel="1">
      <c r="A14" s="43" t="s">
        <v>7</v>
      </c>
      <c r="B14" s="41"/>
      <c r="C14" s="41"/>
      <c r="D14" s="26"/>
      <c r="E14" s="26"/>
      <c r="F14" s="89"/>
      <c r="G14" s="89"/>
      <c r="H14" s="89"/>
      <c r="I14" s="89"/>
      <c r="J14" s="89"/>
      <c r="K14" s="89"/>
      <c r="L14" s="26"/>
      <c r="M14" s="26"/>
      <c r="N14" s="26"/>
      <c r="O14" s="26"/>
      <c r="P14" s="40"/>
    </row>
    <row r="15" spans="1:20" ht="18.75" outlineLevel="1">
      <c r="A15" s="28" t="s">
        <v>8</v>
      </c>
      <c r="B15" s="42"/>
      <c r="C15" s="41"/>
      <c r="D15" s="26"/>
      <c r="E15" s="26"/>
      <c r="F15" s="89"/>
      <c r="G15" s="89"/>
      <c r="H15" s="89"/>
      <c r="I15" s="89"/>
      <c r="J15" s="97"/>
      <c r="K15" s="89"/>
      <c r="L15" s="26"/>
      <c r="M15" s="26"/>
      <c r="N15" s="26"/>
      <c r="O15" s="26"/>
      <c r="P15" s="40"/>
    </row>
    <row r="16" spans="1:20" ht="18.75" outlineLevel="1">
      <c r="A16" s="28" t="s">
        <v>9</v>
      </c>
      <c r="B16" s="41"/>
      <c r="C16" s="41"/>
      <c r="D16" s="26"/>
      <c r="E16" s="26"/>
      <c r="F16" s="89"/>
      <c r="G16" s="89"/>
      <c r="H16" s="89"/>
      <c r="I16" s="89"/>
      <c r="J16" s="89"/>
      <c r="K16" s="89"/>
      <c r="L16" s="26"/>
      <c r="M16" s="26"/>
      <c r="N16" s="26"/>
      <c r="O16" s="26"/>
      <c r="P16" s="40"/>
    </row>
    <row r="17" spans="1:16" ht="18.75" outlineLevel="1">
      <c r="A17" s="28" t="s">
        <v>10</v>
      </c>
      <c r="B17" s="41"/>
      <c r="C17" s="41"/>
      <c r="D17" s="26"/>
      <c r="E17" s="26"/>
      <c r="F17" s="89"/>
      <c r="G17" s="89"/>
      <c r="H17" s="89"/>
      <c r="I17" s="89"/>
      <c r="J17" s="89"/>
      <c r="K17" s="89"/>
      <c r="L17" s="26"/>
      <c r="M17" s="26"/>
      <c r="N17" s="26"/>
      <c r="O17" s="26"/>
      <c r="P17" s="40"/>
    </row>
    <row r="18" spans="1:16" ht="15.75" customHeight="1" outlineLevel="1">
      <c r="A18" s="227" t="s">
        <v>17</v>
      </c>
      <c r="B18" s="228"/>
      <c r="C18" s="112"/>
      <c r="D18" s="30"/>
      <c r="E18" s="30">
        <f t="shared" ref="E18:O18" si="1">SUM(E19)</f>
        <v>3</v>
      </c>
      <c r="F18" s="30"/>
      <c r="G18" s="30"/>
      <c r="H18" s="30"/>
      <c r="I18" s="30"/>
      <c r="J18" s="30"/>
      <c r="K18" s="30"/>
      <c r="L18" s="30"/>
      <c r="M18" s="30"/>
      <c r="N18" s="30"/>
      <c r="O18" s="30">
        <f t="shared" si="1"/>
        <v>0</v>
      </c>
      <c r="P18" s="34"/>
    </row>
    <row r="19" spans="1:16" ht="18.75">
      <c r="A19" s="28" t="s">
        <v>6</v>
      </c>
      <c r="B19" s="74"/>
      <c r="C19" s="87"/>
      <c r="D19" s="26"/>
      <c r="E19" s="26">
        <v>3</v>
      </c>
      <c r="F19" s="89"/>
      <c r="G19" s="89"/>
      <c r="H19" s="89"/>
      <c r="I19" s="89"/>
      <c r="J19" s="89"/>
      <c r="K19" s="89"/>
      <c r="L19" s="26"/>
      <c r="M19" s="26"/>
      <c r="N19" s="26"/>
      <c r="O19" s="26"/>
      <c r="P19" s="25"/>
    </row>
    <row r="20" spans="1:16" ht="18.75">
      <c r="A20" s="40"/>
      <c r="B20" s="40"/>
      <c r="C20" s="99"/>
      <c r="D20" s="26"/>
      <c r="E20" s="26"/>
      <c r="F20" s="89"/>
      <c r="G20" s="89"/>
      <c r="H20" s="89"/>
      <c r="I20" s="89"/>
      <c r="J20" s="89"/>
      <c r="K20" s="89"/>
      <c r="L20" s="26"/>
      <c r="M20" s="26"/>
      <c r="N20" s="26"/>
      <c r="O20" s="26"/>
      <c r="P20" s="25"/>
    </row>
    <row r="21" spans="1:16" ht="18.75">
      <c r="A21" s="40"/>
      <c r="B21" s="40"/>
      <c r="C21" s="99"/>
      <c r="D21" s="26"/>
      <c r="E21" s="26"/>
      <c r="F21" s="89"/>
      <c r="G21" s="89"/>
      <c r="H21" s="89"/>
      <c r="I21" s="89"/>
      <c r="J21" s="89"/>
      <c r="K21" s="89"/>
      <c r="L21" s="26"/>
      <c r="M21" s="26"/>
      <c r="N21" s="26"/>
      <c r="O21" s="26"/>
      <c r="P21" s="25"/>
    </row>
    <row r="22" spans="1:16" ht="18.75">
      <c r="A22" s="40"/>
      <c r="B22" s="40"/>
      <c r="C22" s="99"/>
      <c r="D22" s="26"/>
      <c r="E22" s="26"/>
      <c r="F22" s="89"/>
      <c r="G22" s="89"/>
      <c r="H22" s="89"/>
      <c r="I22" s="89"/>
      <c r="J22" s="89"/>
      <c r="K22" s="89"/>
      <c r="L22" s="26"/>
      <c r="M22" s="26"/>
      <c r="N22" s="26"/>
      <c r="O22" s="26"/>
      <c r="P22" s="25"/>
    </row>
    <row r="23" spans="1:16" ht="15.75" customHeight="1" outlineLevel="1">
      <c r="A23" s="221" t="s">
        <v>158</v>
      </c>
      <c r="B23" s="221"/>
      <c r="C23" s="76"/>
      <c r="D23" s="30"/>
      <c r="E23" s="30">
        <f t="shared" ref="E23" si="2">SUM(E24+E26)</f>
        <v>0</v>
      </c>
      <c r="F23" s="30"/>
      <c r="G23" s="30"/>
      <c r="H23" s="30"/>
      <c r="I23" s="30"/>
      <c r="J23" s="30"/>
      <c r="K23" s="30"/>
      <c r="L23" s="27"/>
      <c r="M23" s="27"/>
      <c r="N23" s="27"/>
      <c r="O23" s="30">
        <v>0</v>
      </c>
      <c r="P23" s="34"/>
    </row>
    <row r="24" spans="1:16" ht="18.75">
      <c r="A24" s="216" t="s">
        <v>6</v>
      </c>
      <c r="B24" s="32"/>
      <c r="C24" s="40"/>
      <c r="D24" s="31"/>
      <c r="E24" s="31"/>
      <c r="F24" s="97"/>
      <c r="G24" s="88"/>
      <c r="H24" s="88"/>
      <c r="I24" s="88"/>
      <c r="J24" s="88"/>
      <c r="K24" s="89"/>
      <c r="L24" s="31"/>
      <c r="M24" s="31"/>
      <c r="N24" s="31"/>
      <c r="O24" s="31"/>
      <c r="P24" s="25"/>
    </row>
    <row r="25" spans="1:16" ht="18.75">
      <c r="A25" s="217"/>
      <c r="B25" s="32"/>
      <c r="C25" s="40"/>
      <c r="D25" s="31"/>
      <c r="E25" s="31"/>
      <c r="F25" s="97"/>
      <c r="G25" s="88"/>
      <c r="H25" s="88"/>
      <c r="I25" s="88"/>
      <c r="J25" s="88"/>
      <c r="K25" s="89"/>
      <c r="L25" s="31"/>
      <c r="M25" s="31"/>
      <c r="N25" s="31"/>
      <c r="O25" s="31"/>
      <c r="P25" s="25"/>
    </row>
    <row r="26" spans="1:16" ht="18.75">
      <c r="A26" s="28" t="s">
        <v>7</v>
      </c>
      <c r="B26" s="32"/>
      <c r="C26" s="99"/>
      <c r="D26" s="31"/>
      <c r="E26" s="31"/>
      <c r="F26" s="97"/>
      <c r="G26" s="88"/>
      <c r="H26" s="88"/>
      <c r="I26" s="88"/>
      <c r="J26" s="88"/>
      <c r="K26" s="89"/>
      <c r="L26" s="31"/>
      <c r="M26" s="31"/>
      <c r="N26" s="31"/>
      <c r="O26" s="31"/>
      <c r="P26" s="25"/>
    </row>
    <row r="27" spans="1:16" ht="18.75">
      <c r="A27" s="28"/>
      <c r="B27" s="121"/>
      <c r="C27" s="121"/>
      <c r="D27" s="31"/>
      <c r="E27" s="31"/>
      <c r="F27" s="88"/>
      <c r="G27" s="88"/>
      <c r="H27" s="88"/>
      <c r="I27" s="88"/>
      <c r="J27" s="88"/>
      <c r="K27" s="89"/>
      <c r="L27" s="31"/>
      <c r="M27" s="31"/>
      <c r="N27" s="31"/>
      <c r="O27" s="31"/>
      <c r="P27" s="25"/>
    </row>
    <row r="28" spans="1:16" ht="18.75">
      <c r="A28" s="28"/>
      <c r="B28" s="121"/>
      <c r="C28" s="121"/>
      <c r="D28" s="31"/>
      <c r="E28" s="31"/>
      <c r="F28" s="88"/>
      <c r="G28" s="88"/>
      <c r="H28" s="88"/>
      <c r="I28" s="88"/>
      <c r="J28" s="88"/>
      <c r="K28" s="89"/>
      <c r="L28" s="31"/>
      <c r="M28" s="31"/>
      <c r="N28" s="31"/>
      <c r="O28" s="31"/>
      <c r="P28" s="25"/>
    </row>
    <row r="29" spans="1:16" ht="18.75">
      <c r="A29" s="28"/>
      <c r="B29" s="121"/>
      <c r="C29" s="121"/>
      <c r="D29" s="31"/>
      <c r="E29" s="31"/>
      <c r="F29" s="88"/>
      <c r="G29" s="88"/>
      <c r="H29" s="88"/>
      <c r="I29" s="88"/>
      <c r="J29" s="88"/>
      <c r="K29" s="89"/>
      <c r="L29" s="31"/>
      <c r="M29" s="31"/>
      <c r="N29" s="31"/>
      <c r="O29" s="31"/>
      <c r="P29" s="25"/>
    </row>
    <row r="30" spans="1:16" ht="18.75">
      <c r="A30" s="225" t="s">
        <v>21</v>
      </c>
      <c r="B30" s="226"/>
      <c r="C30" s="122"/>
      <c r="D30" s="123" t="e">
        <f>D6+D12+D18+#REF!+D23</f>
        <v>#REF!</v>
      </c>
      <c r="E30" s="123" t="e">
        <f>E6+E12+E18+#REF!+E23</f>
        <v>#REF!</v>
      </c>
      <c r="F30" s="123" t="e">
        <f>F6+F12+F18+#REF!+F23</f>
        <v>#REF!</v>
      </c>
      <c r="G30" s="123" t="e">
        <f>G6+G12+G18+#REF!+G23</f>
        <v>#REF!</v>
      </c>
      <c r="H30" s="123"/>
      <c r="I30" s="123"/>
      <c r="J30" s="123"/>
      <c r="K30" s="124" t="e">
        <f>SUM(K23,#REF!,K18,K12,K6)</f>
        <v>#REF!</v>
      </c>
      <c r="L30" s="123" t="e">
        <f>L6+L12+L18+#REF!+L23</f>
        <v>#REF!</v>
      </c>
      <c r="M30" s="123" t="e">
        <f>M6+M12+M18+#REF!+M23</f>
        <v>#REF!</v>
      </c>
      <c r="N30" s="123" t="e">
        <f>N6+N12+N18+#REF!+N23</f>
        <v>#REF!</v>
      </c>
      <c r="O30" s="31"/>
      <c r="P30" s="25"/>
    </row>
    <row r="31" spans="1:16" ht="18.75">
      <c r="A31" s="113"/>
      <c r="B31" s="114"/>
      <c r="C31" s="114"/>
      <c r="D31" s="39"/>
      <c r="E31" s="39"/>
      <c r="F31" s="39"/>
      <c r="G31" s="39"/>
      <c r="H31" s="39"/>
      <c r="I31" s="39"/>
      <c r="J31" s="39"/>
      <c r="K31" s="92"/>
      <c r="L31" s="39"/>
      <c r="M31" s="39"/>
      <c r="N31" s="39"/>
      <c r="O31" s="31"/>
      <c r="P31" s="25"/>
    </row>
    <row r="32" spans="1:16" ht="18.75">
      <c r="A32" s="113"/>
      <c r="B32" s="114"/>
      <c r="C32" s="114"/>
      <c r="D32" s="39"/>
      <c r="E32" s="39"/>
      <c r="F32" s="39"/>
      <c r="G32" s="39"/>
      <c r="H32" s="39"/>
      <c r="I32" s="39"/>
      <c r="J32" s="39"/>
      <c r="K32" s="92"/>
      <c r="L32" s="39"/>
      <c r="M32" s="39"/>
      <c r="N32" s="39"/>
      <c r="O32" s="31"/>
      <c r="P32" s="25"/>
    </row>
    <row r="33" spans="1:16" ht="18.75">
      <c r="A33" s="113"/>
      <c r="B33" s="114"/>
      <c r="C33" s="114"/>
      <c r="D33" s="39"/>
      <c r="E33" s="39"/>
      <c r="F33" s="39"/>
      <c r="G33" s="39"/>
      <c r="H33" s="39"/>
      <c r="I33" s="39"/>
      <c r="J33" s="39"/>
      <c r="K33" s="92"/>
      <c r="L33" s="39"/>
      <c r="M33" s="39"/>
      <c r="N33" s="39"/>
      <c r="O33" s="31"/>
      <c r="P33" s="25"/>
    </row>
    <row r="34" spans="1:16" ht="18.75">
      <c r="A34" s="113"/>
      <c r="B34" s="114"/>
      <c r="C34" s="114"/>
      <c r="D34" s="39"/>
      <c r="E34" s="39"/>
      <c r="F34" s="39"/>
      <c r="G34" s="39"/>
      <c r="H34" s="39"/>
      <c r="I34" s="39"/>
      <c r="J34" s="39"/>
      <c r="K34" s="92"/>
      <c r="L34" s="39"/>
      <c r="M34" s="39"/>
      <c r="N34" s="39"/>
      <c r="O34" s="31"/>
      <c r="P34" s="25"/>
    </row>
    <row r="35" spans="1:16" ht="18.75">
      <c r="A35" s="113"/>
      <c r="B35" s="114"/>
      <c r="C35" s="114"/>
      <c r="D35" s="39"/>
      <c r="E35" s="39"/>
      <c r="F35" s="39"/>
      <c r="G35" s="39"/>
      <c r="H35" s="39"/>
      <c r="I35" s="39"/>
      <c r="J35" s="39"/>
      <c r="K35" s="92"/>
      <c r="L35" s="39"/>
      <c r="M35" s="39"/>
      <c r="N35" s="39"/>
      <c r="O35" s="31"/>
      <c r="P35" s="25"/>
    </row>
    <row r="36" spans="1:16" ht="18.75">
      <c r="A36" s="113"/>
      <c r="B36" s="114"/>
      <c r="C36" s="114"/>
      <c r="D36" s="39"/>
      <c r="E36" s="39"/>
      <c r="F36" s="39"/>
      <c r="G36" s="39"/>
      <c r="H36" s="39"/>
      <c r="I36" s="39"/>
      <c r="J36" s="39"/>
      <c r="K36" s="92"/>
      <c r="L36" s="39"/>
      <c r="M36" s="39"/>
      <c r="N36" s="39"/>
      <c r="O36" s="31"/>
      <c r="P36" s="25"/>
    </row>
    <row r="37" spans="1:16" ht="18.75">
      <c r="A37" s="113"/>
      <c r="B37" s="114"/>
      <c r="C37" s="114"/>
      <c r="D37" s="39"/>
      <c r="E37" s="39"/>
      <c r="F37" s="39"/>
      <c r="G37" s="39"/>
      <c r="H37" s="39"/>
      <c r="I37" s="39"/>
      <c r="J37" s="39"/>
      <c r="K37" s="92"/>
      <c r="L37" s="39"/>
      <c r="M37" s="39"/>
      <c r="N37" s="39"/>
      <c r="O37" s="31"/>
      <c r="P37" s="25"/>
    </row>
    <row r="38" spans="1:16" ht="18.75">
      <c r="A38" s="113"/>
      <c r="B38" s="114"/>
      <c r="C38" s="114"/>
      <c r="D38" s="39"/>
      <c r="E38" s="39"/>
      <c r="F38" s="39"/>
      <c r="G38" s="39"/>
      <c r="H38" s="39"/>
      <c r="I38" s="39"/>
      <c r="J38" s="39"/>
      <c r="K38" s="92"/>
      <c r="L38" s="39"/>
      <c r="M38" s="39"/>
      <c r="N38" s="39"/>
      <c r="O38" s="31"/>
      <c r="P38" s="25"/>
    </row>
    <row r="39" spans="1:16" ht="18.75">
      <c r="A39" s="113"/>
      <c r="B39" s="114"/>
      <c r="C39" s="114"/>
      <c r="D39" s="39"/>
      <c r="E39" s="39"/>
      <c r="F39" s="39"/>
      <c r="G39" s="39"/>
      <c r="H39" s="39"/>
      <c r="I39" s="39"/>
      <c r="J39" s="39"/>
      <c r="K39" s="92"/>
      <c r="L39" s="39"/>
      <c r="M39" s="39"/>
      <c r="N39" s="39"/>
      <c r="O39" s="31"/>
      <c r="P39" s="25"/>
    </row>
    <row r="40" spans="1:16" ht="18.75">
      <c r="A40" s="113"/>
      <c r="B40" s="114"/>
      <c r="C40" s="114"/>
      <c r="D40" s="39"/>
      <c r="E40" s="39"/>
      <c r="F40" s="39"/>
      <c r="G40" s="39"/>
      <c r="H40" s="39"/>
      <c r="I40" s="39"/>
      <c r="J40" s="39"/>
      <c r="K40" s="92"/>
      <c r="L40" s="39"/>
      <c r="M40" s="39"/>
      <c r="N40" s="39"/>
      <c r="O40" s="31"/>
      <c r="P40" s="25"/>
    </row>
    <row r="41" spans="1:16" ht="18.75">
      <c r="A41" s="113"/>
      <c r="B41" s="114"/>
      <c r="C41" s="114"/>
      <c r="D41" s="39"/>
      <c r="E41" s="39"/>
      <c r="F41" s="39"/>
      <c r="G41" s="39"/>
      <c r="H41" s="39"/>
      <c r="I41" s="39"/>
      <c r="J41" s="39"/>
      <c r="K41" s="92"/>
      <c r="L41" s="39"/>
      <c r="M41" s="39"/>
      <c r="N41" s="39"/>
      <c r="O41" s="31"/>
      <c r="P41" s="25"/>
    </row>
    <row r="42" spans="1:16" ht="18.75">
      <c r="A42" s="113"/>
      <c r="B42" s="114"/>
      <c r="C42" s="114"/>
      <c r="D42" s="39"/>
      <c r="E42" s="39"/>
      <c r="F42" s="39"/>
      <c r="G42" s="39"/>
      <c r="H42" s="39"/>
      <c r="I42" s="39"/>
      <c r="J42" s="39"/>
      <c r="K42" s="92"/>
      <c r="L42" s="39"/>
      <c r="M42" s="39"/>
      <c r="N42" s="39"/>
      <c r="O42" s="31"/>
      <c r="P42" s="25"/>
    </row>
    <row r="43" spans="1:16" ht="18.75">
      <c r="A43" s="113"/>
      <c r="B43" s="114"/>
      <c r="C43" s="114"/>
      <c r="D43" s="39"/>
      <c r="E43" s="39"/>
      <c r="F43" s="39"/>
      <c r="G43" s="39"/>
      <c r="H43" s="39"/>
      <c r="I43" s="39"/>
      <c r="J43" s="39"/>
      <c r="K43" s="92"/>
      <c r="L43" s="39"/>
      <c r="M43" s="39"/>
      <c r="N43" s="39"/>
      <c r="O43" s="31"/>
      <c r="P43" s="25"/>
    </row>
    <row r="44" spans="1:16" ht="18.75">
      <c r="A44" s="113"/>
      <c r="B44" s="114"/>
      <c r="C44" s="114"/>
      <c r="D44" s="39"/>
      <c r="E44" s="39"/>
      <c r="F44" s="39"/>
      <c r="G44" s="39"/>
      <c r="H44" s="39"/>
      <c r="I44" s="39"/>
      <c r="J44" s="39"/>
      <c r="K44" s="92"/>
      <c r="L44" s="39"/>
      <c r="M44" s="39"/>
      <c r="N44" s="39"/>
      <c r="O44" s="31"/>
      <c r="P44" s="25"/>
    </row>
    <row r="45" spans="1:16" ht="18.75">
      <c r="A45" s="113"/>
      <c r="B45" s="114"/>
      <c r="C45" s="114"/>
      <c r="D45" s="39"/>
      <c r="E45" s="39"/>
      <c r="F45" s="39"/>
      <c r="G45" s="39"/>
      <c r="H45" s="39"/>
      <c r="I45" s="39"/>
      <c r="J45" s="39"/>
      <c r="K45" s="92"/>
      <c r="L45" s="39"/>
      <c r="M45" s="39"/>
      <c r="N45" s="39"/>
      <c r="O45" s="31"/>
      <c r="P45" s="25"/>
    </row>
    <row r="46" spans="1:16" ht="18.75">
      <c r="A46" s="113"/>
      <c r="B46" s="114"/>
      <c r="C46" s="114"/>
      <c r="D46" s="39"/>
      <c r="E46" s="39"/>
      <c r="F46" s="39"/>
      <c r="G46" s="39"/>
      <c r="H46" s="39"/>
      <c r="I46" s="39"/>
      <c r="J46" s="39"/>
      <c r="K46" s="92"/>
      <c r="L46" s="39"/>
      <c r="M46" s="39"/>
      <c r="N46" s="39"/>
      <c r="O46" s="31"/>
      <c r="P46" s="25"/>
    </row>
    <row r="47" spans="1:16" ht="18.75">
      <c r="A47" s="113"/>
      <c r="B47" s="114"/>
      <c r="C47" s="114"/>
      <c r="D47" s="39"/>
      <c r="E47" s="39"/>
      <c r="F47" s="39"/>
      <c r="G47" s="39"/>
      <c r="H47" s="39"/>
      <c r="I47" s="39"/>
      <c r="J47" s="39"/>
      <c r="K47" s="92"/>
      <c r="L47" s="39"/>
      <c r="M47" s="39"/>
      <c r="N47" s="39"/>
      <c r="O47" s="31"/>
      <c r="P47" s="25"/>
    </row>
    <row r="48" spans="1:16" ht="18.75">
      <c r="A48" s="113"/>
      <c r="B48" s="114"/>
      <c r="C48" s="114"/>
      <c r="D48" s="39"/>
      <c r="E48" s="39"/>
      <c r="F48" s="39"/>
      <c r="G48" s="39"/>
      <c r="H48" s="39"/>
      <c r="I48" s="39"/>
      <c r="J48" s="39"/>
      <c r="K48" s="92"/>
      <c r="L48" s="39"/>
      <c r="M48" s="39"/>
      <c r="N48" s="39"/>
      <c r="O48" s="31"/>
      <c r="P48" s="25"/>
    </row>
    <row r="49" spans="1:16" ht="18.75">
      <c r="A49" s="113"/>
      <c r="B49" s="114"/>
      <c r="C49" s="114"/>
      <c r="D49" s="39"/>
      <c r="E49" s="39"/>
      <c r="F49" s="39"/>
      <c r="G49" s="39"/>
      <c r="H49" s="39"/>
      <c r="I49" s="39"/>
      <c r="J49" s="39"/>
      <c r="K49" s="92"/>
      <c r="L49" s="39"/>
      <c r="M49" s="39"/>
      <c r="N49" s="39"/>
      <c r="O49" s="31"/>
      <c r="P49" s="25"/>
    </row>
    <row r="50" spans="1:16" ht="18.75">
      <c r="A50" s="113"/>
      <c r="B50" s="114"/>
      <c r="C50" s="114"/>
      <c r="D50" s="39"/>
      <c r="E50" s="39"/>
      <c r="F50" s="39"/>
      <c r="G50" s="39"/>
      <c r="H50" s="39"/>
      <c r="I50" s="39"/>
      <c r="J50" s="39"/>
      <c r="K50" s="92"/>
      <c r="L50" s="39"/>
      <c r="M50" s="39"/>
      <c r="N50" s="39"/>
      <c r="O50" s="31"/>
      <c r="P50" s="25"/>
    </row>
    <row r="51" spans="1:16" ht="18.75" collapsed="1">
      <c r="A51" s="28"/>
      <c r="B51" s="25"/>
      <c r="C51" s="32"/>
      <c r="D51" s="26"/>
      <c r="E51" s="26"/>
      <c r="F51" s="89"/>
      <c r="G51" s="89"/>
      <c r="H51" s="89"/>
      <c r="I51" s="89"/>
      <c r="J51" s="89"/>
      <c r="K51" s="90"/>
      <c r="L51" s="26"/>
      <c r="M51" s="26"/>
      <c r="N51" s="26"/>
      <c r="O51" s="26"/>
      <c r="P51" s="25"/>
    </row>
    <row r="52" spans="1:16" ht="18.75" hidden="1" outlineLevel="1">
      <c r="A52" s="24"/>
      <c r="B52" s="23"/>
      <c r="C52" s="23"/>
      <c r="D52" s="22"/>
      <c r="E52" s="22" t="e">
        <f>SUM(#REF!,#REF!,#REF!)</f>
        <v>#REF!</v>
      </c>
      <c r="F52" s="22" t="e">
        <f>SUM(#REF!,#REF!)</f>
        <v>#REF!</v>
      </c>
      <c r="G52" s="22" t="e">
        <f>SUM(#REF!,#REF!)</f>
        <v>#REF!</v>
      </c>
      <c r="H52" s="22"/>
      <c r="I52" s="22"/>
      <c r="J52" s="22"/>
      <c r="K52" s="22"/>
      <c r="L52" s="22" t="e">
        <f>SUM(#REF!,#REF!,#REF!)</f>
        <v>#REF!</v>
      </c>
      <c r="M52" s="22"/>
      <c r="N52" s="22" t="e">
        <f>SUM(#REF!,#REF!,#REF!)</f>
        <v>#REF!</v>
      </c>
      <c r="O52" s="21"/>
      <c r="P52" s="20"/>
    </row>
    <row r="53" spans="1:16" ht="18.75" outlineLevel="1">
      <c r="A53" s="232" t="s">
        <v>18</v>
      </c>
      <c r="B53" s="232"/>
      <c r="C53" s="77"/>
      <c r="D53" s="19"/>
      <c r="E53" s="19" t="e">
        <f>#REF!+#REF!+#REF!+#REF!+#REF!</f>
        <v>#REF!</v>
      </c>
      <c r="F53" s="19" t="e">
        <f>#REF!+#REF!+#REF!+#REF!+#REF!</f>
        <v>#REF!</v>
      </c>
      <c r="G53" s="19" t="e">
        <f>#REF!+#REF!+#REF!+#REF!+#REF!</f>
        <v>#REF!</v>
      </c>
      <c r="H53" s="19"/>
      <c r="I53" s="19"/>
      <c r="J53" s="19"/>
      <c r="K53" s="86" t="e">
        <f>SUM(#REF!,#REF!,#REF!,#REF!,#REF!)</f>
        <v>#REF!</v>
      </c>
      <c r="L53" s="19" t="e">
        <f>#REF!+#REF!+#REF!+#REF!+#REF!</f>
        <v>#REF!</v>
      </c>
      <c r="M53" s="19" t="e">
        <f>#REF!+#REF!+#REF!+#REF!+#REF!</f>
        <v>#REF!</v>
      </c>
      <c r="N53" s="19" t="e">
        <f>#REF!+#REF!+#REF!+#REF!+#REF!</f>
        <v>#REF!</v>
      </c>
    </row>
    <row r="54" spans="1:16" ht="18.75" outlineLevel="1">
      <c r="A54" s="233" t="s">
        <v>15</v>
      </c>
      <c r="B54" s="234"/>
      <c r="C54" s="93"/>
      <c r="D54" s="94" t="e">
        <f>D30+D53</f>
        <v>#REF!</v>
      </c>
      <c r="E54" s="94" t="e">
        <f>E30+E53</f>
        <v>#REF!</v>
      </c>
      <c r="F54" s="94" t="e">
        <f>F30+F53</f>
        <v>#REF!</v>
      </c>
      <c r="G54" s="94" t="e">
        <f>G30+G53</f>
        <v>#REF!</v>
      </c>
      <c r="H54" s="94"/>
      <c r="I54" s="94"/>
      <c r="J54" s="94"/>
      <c r="K54" s="94" t="e">
        <f>SUM(K30+K53)</f>
        <v>#REF!</v>
      </c>
      <c r="L54" s="94" t="e">
        <f>L30+L53</f>
        <v>#REF!</v>
      </c>
      <c r="M54" s="94" t="e">
        <f>M30+M53</f>
        <v>#REF!</v>
      </c>
      <c r="N54" s="94" t="e">
        <f>N30+N53</f>
        <v>#REF!</v>
      </c>
    </row>
    <row r="55" spans="1:16" ht="15.75" customHeight="1" outlineLevel="1"/>
    <row r="56" spans="1:16"/>
    <row r="57" spans="1:16" s="18" customFormat="1"/>
    <row r="58" spans="1:16" ht="16.5" customHeight="1"/>
    <row r="59" spans="1:16" outlineLevel="1"/>
    <row r="60" spans="1:16" ht="15.75" customHeight="1" outlineLevel="1"/>
    <row r="61" spans="1:16" ht="15.75" customHeight="1" outlineLevel="1"/>
    <row r="62" spans="1:16" outlineLevel="1"/>
    <row r="63" spans="1:16" outlineLevel="1"/>
    <row r="64" spans="1:16" outlineLevel="1"/>
    <row r="65" outlineLevel="1"/>
    <row r="66" outlineLevel="1"/>
    <row r="67" ht="15.75" customHeight="1" outlineLevel="1"/>
    <row r="68"/>
    <row r="69" ht="15.75" customHeight="1" outlineLevel="1"/>
    <row r="70" ht="17.100000000000001" customHeight="1"/>
    <row r="71" ht="15.75" customHeight="1" outlineLevel="1"/>
    <row r="72" ht="17.100000000000001" customHeight="1"/>
    <row r="73" outlineLevel="1"/>
    <row r="74"/>
    <row r="75" ht="15.75" customHeight="1"/>
    <row r="76" outlineLevel="1"/>
    <row r="77" outlineLevel="1"/>
    <row r="78" outlineLevel="1"/>
    <row r="79" outlineLevel="1"/>
    <row r="80" s="18" customFormat="1" ht="15.75" customHeight="1"/>
    <row r="81" spans="1:16"/>
    <row r="82" spans="1:16" outlineLevel="1"/>
    <row r="83" spans="1:16" outlineLevel="1"/>
    <row r="84" spans="1:16" outlineLevel="1"/>
    <row r="85" spans="1:16" outlineLevel="1"/>
    <row r="86" spans="1:16"/>
    <row r="87" spans="1:16" s="18" customFormat="1" ht="15.75" customHeight="1"/>
    <row r="88" spans="1:16"/>
    <row r="89" spans="1:16" s="18" customFormat="1" ht="15.75" customHeight="1"/>
    <row r="90" spans="1:16"/>
    <row r="91" spans="1:16" s="18" customFormat="1" ht="15.75" customHeight="1"/>
    <row r="92" spans="1:16"/>
    <row r="93" spans="1:16" outlineLevel="1"/>
    <row r="94" spans="1:16" outlineLevel="1"/>
    <row r="95" spans="1:16" s="17" customFormat="1" ht="47.25" outlineLevel="1">
      <c r="A95" s="15"/>
      <c r="B95" s="1"/>
      <c r="C95" s="1"/>
      <c r="D95" s="65"/>
      <c r="E95" s="65"/>
      <c r="F95" s="65"/>
      <c r="G95" s="65"/>
      <c r="H95" s="65"/>
      <c r="I95" s="65"/>
      <c r="J95" s="65"/>
      <c r="K95" s="65"/>
      <c r="L95" s="65"/>
      <c r="M95" s="66"/>
      <c r="N95" s="66"/>
      <c r="O95" s="4" t="s">
        <v>12</v>
      </c>
      <c r="P95"/>
    </row>
    <row r="96" spans="1:16">
      <c r="L96" s="220"/>
      <c r="M96" s="220"/>
      <c r="N96" s="220"/>
      <c r="O96" s="13"/>
      <c r="P96" s="12" t="s">
        <v>16</v>
      </c>
    </row>
    <row r="97" spans="5:16">
      <c r="E97" s="67"/>
      <c r="L97" s="15"/>
      <c r="M97" s="15"/>
      <c r="N97" s="15"/>
      <c r="O97" s="16" t="e">
        <f>SUM(#REF!)</f>
        <v>#REF!</v>
      </c>
      <c r="P97" s="11">
        <v>0</v>
      </c>
    </row>
    <row r="98" spans="5:16">
      <c r="E98" s="67"/>
      <c r="L98" s="15"/>
      <c r="M98" s="15"/>
      <c r="N98" s="15"/>
      <c r="O98" s="16" t="e">
        <f>SUM(#REF!)</f>
        <v>#REF!</v>
      </c>
      <c r="P98" s="11">
        <v>0</v>
      </c>
    </row>
    <row r="99" spans="5:16">
      <c r="E99" s="67"/>
      <c r="L99" s="15"/>
      <c r="M99" s="68"/>
      <c r="N99" s="15"/>
      <c r="O99" s="16" t="e">
        <f>SUM(#REF!)</f>
        <v>#REF!</v>
      </c>
      <c r="P99" s="10">
        <v>0</v>
      </c>
    </row>
    <row r="100" spans="5:16">
      <c r="E100" s="69"/>
      <c r="F100" s="70"/>
      <c r="G100" s="71"/>
      <c r="H100" s="71"/>
      <c r="I100" s="71"/>
      <c r="J100" s="71"/>
      <c r="K100" s="71"/>
      <c r="L100" s="72"/>
      <c r="M100" s="72"/>
      <c r="N100" s="72"/>
      <c r="O100" s="9" t="e">
        <f>O99/M99</f>
        <v>#REF!</v>
      </c>
      <c r="P100" s="8">
        <v>0</v>
      </c>
    </row>
    <row r="101" spans="5:16">
      <c r="E101" s="220"/>
      <c r="F101" s="220"/>
      <c r="G101" s="220"/>
      <c r="H101" s="220"/>
      <c r="I101" s="220"/>
      <c r="J101" s="220"/>
      <c r="K101" s="220"/>
      <c r="L101" s="220"/>
      <c r="M101" s="7"/>
      <c r="N101" s="7"/>
      <c r="O101" s="7"/>
    </row>
    <row r="102" spans="5:16"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6"/>
    </row>
    <row r="103" spans="5:16"/>
    <row r="104" spans="5:16" ht="15.75" customHeight="1"/>
    <row r="105" spans="5:16" ht="15.75" customHeight="1"/>
    <row r="106" spans="5:16"/>
    <row r="107" spans="5:16"/>
    <row r="108" spans="5:16"/>
    <row r="109" spans="5:16"/>
    <row r="110" spans="5:16"/>
    <row r="111" spans="5:16"/>
    <row r="112" spans="5:16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211"/>
  </sheetData>
  <mergeCells count="16">
    <mergeCell ref="A54:B54"/>
    <mergeCell ref="L96:N96"/>
    <mergeCell ref="E101:L101"/>
    <mergeCell ref="E102:N102"/>
    <mergeCell ref="A53:B53"/>
    <mergeCell ref="A1:P1"/>
    <mergeCell ref="A2:B2"/>
    <mergeCell ref="D2:L2"/>
    <mergeCell ref="A4:P4"/>
    <mergeCell ref="A5:B5"/>
    <mergeCell ref="A30:B30"/>
    <mergeCell ref="A6:B6"/>
    <mergeCell ref="A12:B12"/>
    <mergeCell ref="A18:B18"/>
    <mergeCell ref="A23:B23"/>
    <mergeCell ref="A24:A25"/>
  </mergeCells>
  <conditionalFormatting sqref="M101:O10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12" sqref="A12"/>
    </sheetView>
  </sheetViews>
  <sheetFormatPr baseColWidth="10" defaultRowHeight="15.75"/>
  <sheetData>
    <row r="1" spans="1:6">
      <c r="A1" s="209" t="s">
        <v>137</v>
      </c>
      <c r="B1" s="209"/>
    </row>
    <row r="2" spans="1:6">
      <c r="A2" s="209"/>
      <c r="B2" s="209"/>
    </row>
    <row r="3" spans="1:6">
      <c r="A3" s="209" t="s">
        <v>130</v>
      </c>
      <c r="B3" s="209" t="s">
        <v>131</v>
      </c>
      <c r="C3" s="209"/>
      <c r="D3" t="s">
        <v>132</v>
      </c>
      <c r="E3" t="s">
        <v>133</v>
      </c>
      <c r="F3" t="s">
        <v>138</v>
      </c>
    </row>
    <row r="4" spans="1:6">
      <c r="A4" t="s">
        <v>139</v>
      </c>
    </row>
    <row r="5" spans="1:6">
      <c r="A5" t="s">
        <v>141</v>
      </c>
    </row>
    <row r="6" spans="1:6">
      <c r="A6" t="s">
        <v>140</v>
      </c>
    </row>
    <row r="7" spans="1:6">
      <c r="A7" t="s">
        <v>143</v>
      </c>
    </row>
    <row r="10" spans="1:6">
      <c r="A10" s="209" t="s">
        <v>142</v>
      </c>
    </row>
    <row r="11" spans="1:6">
      <c r="A11" t="s">
        <v>157</v>
      </c>
    </row>
    <row r="12" spans="1:6">
      <c r="A12" t="s">
        <v>144</v>
      </c>
    </row>
    <row r="13" spans="1:6">
      <c r="A13" t="s">
        <v>145</v>
      </c>
    </row>
    <row r="14" spans="1:6">
      <c r="A14" t="s">
        <v>146</v>
      </c>
    </row>
    <row r="15" spans="1:6">
      <c r="A15" t="s">
        <v>147</v>
      </c>
    </row>
    <row r="16" spans="1:6">
      <c r="A16" t="s">
        <v>149</v>
      </c>
    </row>
    <row r="17" spans="1:1">
      <c r="A17" t="s">
        <v>143</v>
      </c>
    </row>
    <row r="19" spans="1:1">
      <c r="A19" s="209" t="s">
        <v>135</v>
      </c>
    </row>
    <row r="20" spans="1:1">
      <c r="A20" t="s">
        <v>148</v>
      </c>
    </row>
    <row r="21" spans="1:1">
      <c r="A21" t="s">
        <v>136</v>
      </c>
    </row>
    <row r="22" spans="1:1">
      <c r="A22" t="s">
        <v>150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30FF5AF794D43BB89EE1841C43E35" ma:contentTypeVersion="5" ma:contentTypeDescription="Crée un document." ma:contentTypeScope="" ma:versionID="be4d25eb39ddb68b453c4f8e7e52790d">
  <xsd:schema xmlns:xsd="http://www.w3.org/2001/XMLSchema" xmlns:xs="http://www.w3.org/2001/XMLSchema" xmlns:p="http://schemas.microsoft.com/office/2006/metadata/properties" xmlns:ns2="86e38d48-e85d-4a1d-9fdb-27f8759b520e" xmlns:ns3="94f390d9-355a-45e0-8b6e-9a5ab0076c68" targetNamespace="http://schemas.microsoft.com/office/2006/metadata/properties" ma:root="true" ma:fieldsID="98d2da34671e282793aafe0ddf95579a" ns2:_="" ns3:_="">
    <xsd:import namespace="86e38d48-e85d-4a1d-9fdb-27f8759b520e"/>
    <xsd:import namespace="94f390d9-355a-45e0-8b6e-9a5ab0076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38d48-e85d-4a1d-9fdb-27f8759b52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390d9-355a-45e0-8b6e-9a5ab0076c6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6E2664-7074-484F-8EA0-F9F7DE81EA26}">
  <ds:schemaRefs>
    <ds:schemaRef ds:uri="http://purl.org/dc/elements/1.1/"/>
    <ds:schemaRef ds:uri="http://schemas.microsoft.com/office/2006/metadata/properties"/>
    <ds:schemaRef ds:uri="94f390d9-355a-45e0-8b6e-9a5ab0076c68"/>
    <ds:schemaRef ds:uri="http://purl.org/dc/terms/"/>
    <ds:schemaRef ds:uri="86e38d48-e85d-4a1d-9fdb-27f8759b5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765B57-5A6D-49C5-9339-1B6C82B3E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e38d48-e85d-4a1d-9fdb-27f8759b520e"/>
    <ds:schemaRef ds:uri="94f390d9-355a-45e0-8b6e-9a5ab0076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182B07-E4A7-4AE7-BAC7-FE464E3DA3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Licence 1</vt:lpstr>
      <vt:lpstr>Licence 2</vt:lpstr>
      <vt:lpstr>L3 Générique</vt:lpstr>
      <vt:lpstr> &amp; 2</vt:lpstr>
      <vt:lpstr>Element de cadrage</vt:lpstr>
      <vt:lpstr>'Licence 2'!Zone_d_impression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termoz nicolas</dc:creator>
  <cp:keywords/>
  <dc:description/>
  <cp:lastModifiedBy>Melanie Terzian</cp:lastModifiedBy>
  <cp:revision/>
  <cp:lastPrinted>2024-11-20T07:26:48Z</cp:lastPrinted>
  <dcterms:created xsi:type="dcterms:W3CDTF">2019-05-24T07:45:00Z</dcterms:created>
  <dcterms:modified xsi:type="dcterms:W3CDTF">2025-05-27T12:27:08Z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0x010100A4F30FF5AF794D43BB89EE1841C43E35</vt:lpwstr>
  </property>
</Properties>
</file>